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8985" activeTab="0"/>
  </bookViews>
  <sheets>
    <sheet name="Sheet2" sheetId="1" r:id="rId1"/>
    <sheet name="на пристройство" sheetId="2" r:id="rId2"/>
  </sheets>
  <definedNames>
    <definedName name="_xlnm._FilterDatabase" localSheetId="0" hidden="1">'Sheet2'!$A$85:$L$185</definedName>
  </definedNames>
  <calcPr fullCalcOnLoad="1"/>
</workbook>
</file>

<file path=xl/comments1.xml><?xml version="1.0" encoding="utf-8"?>
<comments xmlns="http://schemas.openxmlformats.org/spreadsheetml/2006/main">
  <authors>
    <author>podkolzinajv</author>
  </authors>
  <commentList>
    <comment ref="B136" authorId="0">
      <text>
        <r>
          <rPr>
            <b/>
            <sz val="8"/>
            <rFont val="Tahoma"/>
            <family val="2"/>
          </rPr>
          <t>цифра примерная, точно узнать у Тани</t>
        </r>
      </text>
    </comment>
  </commentList>
</comments>
</file>

<file path=xl/sharedStrings.xml><?xml version="1.0" encoding="utf-8"?>
<sst xmlns="http://schemas.openxmlformats.org/spreadsheetml/2006/main" count="866" uniqueCount="391">
  <si>
    <t>ПРИХОД</t>
  </si>
  <si>
    <t>Дата прихода</t>
  </si>
  <si>
    <t>сумма</t>
  </si>
  <si>
    <t>категория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</si>
  <si>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</si>
  <si>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</si>
  <si>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</si>
  <si>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</si>
  <si>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</si>
  <si>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</si>
  <si>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оправдательных документов</t>
  </si>
  <si>
    <t>ИТОГО ПРИХОД</t>
  </si>
  <si>
    <t>ИТОГО РАСХОД</t>
  </si>
  <si>
    <t>Собака</t>
  </si>
  <si>
    <t>период</t>
  </si>
  <si>
    <t xml:space="preserve">Баланс на начало периода </t>
  </si>
  <si>
    <t>Galika</t>
  </si>
  <si>
    <t>Marina_O</t>
  </si>
  <si>
    <t>Тепа</t>
  </si>
  <si>
    <t>ежедневно</t>
  </si>
  <si>
    <t>lansy</t>
  </si>
  <si>
    <t>nata 26</t>
  </si>
  <si>
    <t>1 апрел</t>
  </si>
  <si>
    <t>нет</t>
  </si>
  <si>
    <t>Место</t>
  </si>
  <si>
    <t>Контакт</t>
  </si>
  <si>
    <t>Рей</t>
  </si>
  <si>
    <t>кто-то кинул</t>
  </si>
  <si>
    <t>Ричард</t>
  </si>
  <si>
    <t>Шереметьево</t>
  </si>
  <si>
    <t>Ирэн</t>
  </si>
  <si>
    <t>МаринаК</t>
  </si>
  <si>
    <t>7 мая</t>
  </si>
  <si>
    <t>ВЕО с ш Энтуз</t>
  </si>
  <si>
    <t>Маркиз</t>
  </si>
  <si>
    <t>6 мая</t>
  </si>
  <si>
    <t>Ester &amp; Mirtos</t>
  </si>
  <si>
    <t>????</t>
  </si>
  <si>
    <t>Зена (питер с ВЕО-форума)</t>
  </si>
  <si>
    <t>Баланс Яндекс-кошелька</t>
  </si>
  <si>
    <t>10 марта</t>
  </si>
  <si>
    <t>Кузя (молодой)</t>
  </si>
  <si>
    <t>30 марта</t>
  </si>
  <si>
    <t>первое поступление!</t>
  </si>
  <si>
    <t>Татьяне слали смс</t>
  </si>
  <si>
    <t>11 мая</t>
  </si>
  <si>
    <t>8 мая</t>
  </si>
  <si>
    <t>с ВЕО форума</t>
  </si>
  <si>
    <t>18-19 мая</t>
  </si>
  <si>
    <t>8-905-5432-301</t>
  </si>
  <si>
    <t>передержка</t>
  </si>
  <si>
    <t>в месяц</t>
  </si>
  <si>
    <t>сняла</t>
  </si>
  <si>
    <t>10 июня</t>
  </si>
  <si>
    <t>val_oper</t>
  </si>
  <si>
    <t>24 июня</t>
  </si>
  <si>
    <t>Черкизовская</t>
  </si>
  <si>
    <t>николь</t>
  </si>
  <si>
    <t>комментарии</t>
  </si>
  <si>
    <t>ветуслуги</t>
  </si>
  <si>
    <t>да</t>
  </si>
  <si>
    <t>19 авг</t>
  </si>
  <si>
    <t>21 авг</t>
  </si>
  <si>
    <t>Шелли</t>
  </si>
  <si>
    <t>НО форум</t>
  </si>
  <si>
    <t>Фрам</t>
  </si>
  <si>
    <t>12 сент</t>
  </si>
  <si>
    <t xml:space="preserve"> Elena-S. (Claws)</t>
  </si>
  <si>
    <t>Лизхен</t>
  </si>
  <si>
    <t>на тел (juliap)</t>
  </si>
  <si>
    <t>не знаю кто</t>
  </si>
  <si>
    <t>Тимон</t>
  </si>
  <si>
    <t>juliap</t>
  </si>
  <si>
    <t>Сходненская</t>
  </si>
  <si>
    <t>маша (мари и грета)</t>
  </si>
  <si>
    <t>8-915-246-1393</t>
  </si>
  <si>
    <t>Кожухово</t>
  </si>
  <si>
    <t>приют Ответственность</t>
  </si>
  <si>
    <t>наличн (juliap)</t>
  </si>
  <si>
    <t>Sveto4ka</t>
  </si>
  <si>
    <t>Дарик</t>
  </si>
  <si>
    <t>Стеша</t>
  </si>
  <si>
    <t>Зая - сука метис до года</t>
  </si>
  <si>
    <t>перевела свой взнос с Кокоманду</t>
  </si>
  <si>
    <t>Дукат с голубятни в Выхино</t>
  </si>
  <si>
    <t>Дукат</t>
  </si>
  <si>
    <t>Арчи</t>
  </si>
  <si>
    <t>31 окт</t>
  </si>
  <si>
    <t>kotik43</t>
  </si>
  <si>
    <t>Кузя</t>
  </si>
  <si>
    <t>11 нояб</t>
  </si>
  <si>
    <t>12 нояб</t>
  </si>
  <si>
    <t>Julia (Но форум)</t>
  </si>
  <si>
    <t>Julex (НО форум)</t>
  </si>
  <si>
    <t>13 нояб</t>
  </si>
  <si>
    <t>Мартин</t>
  </si>
  <si>
    <t>Филя</t>
  </si>
  <si>
    <t>17 нояб</t>
  </si>
  <si>
    <t>Джек из Лобни</t>
  </si>
  <si>
    <t>21 марта</t>
  </si>
  <si>
    <t>29 марта</t>
  </si>
  <si>
    <t>4 мая</t>
  </si>
  <si>
    <t>3 окт</t>
  </si>
  <si>
    <t>6 окт</t>
  </si>
  <si>
    <t>Белуш</t>
  </si>
  <si>
    <t>13 окт</t>
  </si>
  <si>
    <t>7 нояб</t>
  </si>
  <si>
    <t>19 нояб</t>
  </si>
  <si>
    <t>Санни</t>
  </si>
  <si>
    <t>Санни (Тося)</t>
  </si>
  <si>
    <t>23 нояб</t>
  </si>
  <si>
    <t>25 нояб</t>
  </si>
  <si>
    <t>26 нояб</t>
  </si>
  <si>
    <t xml:space="preserve">Anna F. </t>
  </si>
  <si>
    <t>lorein</t>
  </si>
  <si>
    <t>лично mspk</t>
  </si>
  <si>
    <t>Rjirf</t>
  </si>
  <si>
    <t>Маша&amp;@</t>
  </si>
  <si>
    <t>Маргарита М</t>
  </si>
  <si>
    <t xml:space="preserve">В СВОДНУЮ ВЕДОМОСТЬ НЕ ЗАНЕСЕНЫ ТОЛЬКО </t>
  </si>
  <si>
    <t>ПРИХОДЫ ЗА ПОСЛЕДНИЕ НЕСКОЛЬКО ДНЕЙ.</t>
  </si>
  <si>
    <t>Если Вы не увидели себя в списке, пожалуйста, свяжитесь со мной.</t>
  </si>
  <si>
    <t>Объем информации очень большой, поэтому ошибки возможны</t>
  </si>
  <si>
    <t>Спасибо!!!</t>
  </si>
  <si>
    <t>пока нет</t>
  </si>
  <si>
    <t>корм</t>
  </si>
  <si>
    <t>курица</t>
  </si>
  <si>
    <t>Ляля</t>
  </si>
  <si>
    <t>У Ани Андр</t>
  </si>
  <si>
    <t>от mspk</t>
  </si>
  <si>
    <t>от РОКФОР</t>
  </si>
  <si>
    <t>От Нат Ив</t>
  </si>
  <si>
    <t>Расх</t>
  </si>
  <si>
    <t>доплата за миелогр (Дарик)</t>
  </si>
  <si>
    <t>лек-ва для миелографии</t>
  </si>
  <si>
    <t>Остаток на руках</t>
  </si>
  <si>
    <t>Икар 7 лет</t>
  </si>
  <si>
    <t>8919-721-8307</t>
  </si>
  <si>
    <t>Рита</t>
  </si>
  <si>
    <t xml:space="preserve">??? </t>
  </si>
  <si>
    <t>5 дек</t>
  </si>
  <si>
    <t>9 дек</t>
  </si>
  <si>
    <t>в расчете</t>
  </si>
  <si>
    <t>джек2</t>
  </si>
  <si>
    <t xml:space="preserve">сука НО </t>
  </si>
  <si>
    <t xml:space="preserve">Прибой </t>
  </si>
  <si>
    <t>Прибой</t>
  </si>
  <si>
    <t>Lucina</t>
  </si>
  <si>
    <t>Wild Dog</t>
  </si>
  <si>
    <t>Отчет овчар-команды за период 1 января - 28 февраля 2009</t>
  </si>
  <si>
    <t>нач янв</t>
  </si>
  <si>
    <t>Зара</t>
  </si>
  <si>
    <t>Terra1</t>
  </si>
  <si>
    <t>Кети</t>
  </si>
  <si>
    <t>6 янв</t>
  </si>
  <si>
    <t>1-15 янв</t>
  </si>
  <si>
    <t>12 янв</t>
  </si>
  <si>
    <t>лечение от энтерита</t>
  </si>
  <si>
    <t>Альма</t>
  </si>
  <si>
    <t>рис, гречка</t>
  </si>
  <si>
    <t>Кира</t>
  </si>
  <si>
    <t>Кекс</t>
  </si>
  <si>
    <t>АМ_78</t>
  </si>
  <si>
    <t>наличн (Arina)</t>
  </si>
  <si>
    <t>30 дек - 15 янв</t>
  </si>
  <si>
    <t>фаора</t>
  </si>
  <si>
    <t>Darik</t>
  </si>
  <si>
    <t>на тел (Маше)</t>
  </si>
  <si>
    <t>kitten123</t>
  </si>
  <si>
    <t>zverdoctor</t>
  </si>
  <si>
    <t>"приданое" для Шелли (корм и т.д.)</t>
  </si>
  <si>
    <t>1-9 янв</t>
  </si>
  <si>
    <t>9янв переех в новый дом</t>
  </si>
  <si>
    <t>Нея</t>
  </si>
  <si>
    <t>1-6 янв</t>
  </si>
  <si>
    <t>сука НО с Нежинской</t>
  </si>
  <si>
    <t>на тел (juliap) МТС</t>
  </si>
  <si>
    <t>14 янв</t>
  </si>
  <si>
    <t>наличн (mspk через kalimbo)</t>
  </si>
  <si>
    <t>Николай (хозяин хозяев Альмы)</t>
  </si>
  <si>
    <t>Тарзан</t>
  </si>
  <si>
    <t>Перри</t>
  </si>
  <si>
    <t>Ирбис</t>
  </si>
  <si>
    <t>транспорт</t>
  </si>
  <si>
    <t>перевозка Хэта из Ивантеевки на нов место (услуги ловца)</t>
  </si>
  <si>
    <t>Хэт</t>
  </si>
  <si>
    <t>17 янв</t>
  </si>
  <si>
    <t>18 янв</t>
  </si>
  <si>
    <t>Арта (Лампа)</t>
  </si>
  <si>
    <t>1-17 янв (старая)</t>
  </si>
  <si>
    <t>Тайгер</t>
  </si>
  <si>
    <t>15-31 янв</t>
  </si>
  <si>
    <t>16 янв</t>
  </si>
  <si>
    <t>Marie&amp;Greta</t>
  </si>
  <si>
    <t>Deenuchka</t>
  </si>
  <si>
    <t>стационар (6 - 15 янв)</t>
  </si>
  <si>
    <t>16-31 янв</t>
  </si>
  <si>
    <t>15-18 янв</t>
  </si>
  <si>
    <t>17-31 янв</t>
  </si>
  <si>
    <t>лекарства</t>
  </si>
  <si>
    <t>19 янв</t>
  </si>
  <si>
    <t>bluesea (Наташа)</t>
  </si>
  <si>
    <t>Н.В.</t>
  </si>
  <si>
    <t>Вера (ручки на Лору)</t>
  </si>
  <si>
    <t>наличн (al'ka)</t>
  </si>
  <si>
    <t xml:space="preserve">Полина </t>
  </si>
  <si>
    <t>20 янв</t>
  </si>
  <si>
    <t>sher06</t>
  </si>
  <si>
    <t>minenastya</t>
  </si>
  <si>
    <t>наличн (juliap в коровнике)</t>
  </si>
  <si>
    <t>Ольга2000</t>
  </si>
  <si>
    <t>N_P</t>
  </si>
  <si>
    <t>21 янв</t>
  </si>
  <si>
    <t>наличн (в коровнике)</t>
  </si>
  <si>
    <t>наличн (в коровнике) через Милкин</t>
  </si>
  <si>
    <t>25 янв</t>
  </si>
  <si>
    <t>серед янв</t>
  </si>
  <si>
    <t>Nota_lya</t>
  </si>
  <si>
    <t>cеред янв</t>
  </si>
  <si>
    <t>крупа</t>
  </si>
  <si>
    <t>Кэти</t>
  </si>
  <si>
    <t>Лорд</t>
  </si>
  <si>
    <t>ронколейкин 1укол</t>
  </si>
  <si>
    <t>Физимер, милдронат, элькар, шприцы</t>
  </si>
  <si>
    <t xml:space="preserve">Зара   </t>
  </si>
  <si>
    <t>ронколейкин 1укол, нобивак</t>
  </si>
  <si>
    <t>Зара, Кэти</t>
  </si>
  <si>
    <t>прием кардиолога в Беланте, ЭКГ, рентген</t>
  </si>
  <si>
    <t>да(у mspk)</t>
  </si>
  <si>
    <t>1-6 января</t>
  </si>
  <si>
    <t>26 янв</t>
  </si>
  <si>
    <t>16 -23 янв</t>
  </si>
  <si>
    <t>привезли к Счастливчик 15 янв</t>
  </si>
  <si>
    <t>24-31 янв</t>
  </si>
  <si>
    <t>23-31 янв</t>
  </si>
  <si>
    <t>Клинт</t>
  </si>
  <si>
    <t>овч от НОА.  Забрала Аня Андр 23 янв</t>
  </si>
  <si>
    <t>завтраки Педигри</t>
  </si>
  <si>
    <t>Милкин</t>
  </si>
  <si>
    <t>Анна Андреева</t>
  </si>
  <si>
    <t>наличн (ловцу)</t>
  </si>
  <si>
    <t>за перевозку Хета</t>
  </si>
  <si>
    <t xml:space="preserve">Оля heise </t>
  </si>
  <si>
    <t>Омичка</t>
  </si>
  <si>
    <t>сберкарта</t>
  </si>
  <si>
    <t>прием, анализы крови</t>
  </si>
  <si>
    <t>сухой 1,5кг, 1банка дарлинга</t>
  </si>
  <si>
    <t>25-31 января</t>
  </si>
  <si>
    <t>17 дек</t>
  </si>
  <si>
    <t>19 дек</t>
  </si>
  <si>
    <t>???</t>
  </si>
  <si>
    <t>Spercha (ВЕО-форум)</t>
  </si>
  <si>
    <t>27 янв</t>
  </si>
  <si>
    <t>Spercha (ВЕО форум)</t>
  </si>
  <si>
    <t>на ЯК</t>
  </si>
  <si>
    <t>30 янв</t>
  </si>
  <si>
    <t>наталкаа</t>
  </si>
  <si>
    <t>Marina K. (?)</t>
  </si>
  <si>
    <t>Марина К</t>
  </si>
  <si>
    <t>31 янв</t>
  </si>
  <si>
    <t>сухой корм</t>
  </si>
  <si>
    <t>сухой, банки</t>
  </si>
  <si>
    <t>Ирбис, новенькая</t>
  </si>
  <si>
    <t>Январь закончен с балансом</t>
  </si>
  <si>
    <t>:(</t>
  </si>
  <si>
    <t>Бета</t>
  </si>
  <si>
    <t>да (у Тани24)</t>
  </si>
  <si>
    <t>прием в Весте, вскрытие нарыва, УЗИ</t>
  </si>
  <si>
    <t>17-27 янв</t>
  </si>
  <si>
    <t>забрала Талия 27 янв</t>
  </si>
  <si>
    <t>новенькая</t>
  </si>
  <si>
    <t>О-ля</t>
  </si>
  <si>
    <t>8-499-166-4517</t>
  </si>
  <si>
    <t>Андрей Ник</t>
  </si>
  <si>
    <t>Лыжник (из Ногинск приюта)</t>
  </si>
  <si>
    <t>февраль</t>
  </si>
  <si>
    <t>4 февр</t>
  </si>
  <si>
    <t>операция у ДА, капельницы</t>
  </si>
  <si>
    <t>нач февр</t>
  </si>
  <si>
    <t>2 февр</t>
  </si>
  <si>
    <t>наличн (Маше)</t>
  </si>
  <si>
    <t>22 янв</t>
  </si>
  <si>
    <t>Граф</t>
  </si>
  <si>
    <t>Нордогс</t>
  </si>
  <si>
    <t>3 февр</t>
  </si>
  <si>
    <t>коллега juliap</t>
  </si>
  <si>
    <t>1-15 февр</t>
  </si>
  <si>
    <t>1-4 февр</t>
  </si>
  <si>
    <t>1 февр</t>
  </si>
  <si>
    <t>5 февр</t>
  </si>
  <si>
    <t>конец янв</t>
  </si>
  <si>
    <t>Санни переехала к Лене алька 31 янв</t>
  </si>
  <si>
    <t>28-31 янв</t>
  </si>
  <si>
    <t>1 - 5 февр</t>
  </si>
  <si>
    <t>31 янв, 1-15 февр (нов)</t>
  </si>
  <si>
    <t>chertik</t>
  </si>
  <si>
    <t>Маня</t>
  </si>
  <si>
    <t>стерилизация</t>
  </si>
  <si>
    <t>16-31 янв (cтар)</t>
  </si>
  <si>
    <t>воротник, шпр, салф, цефаз, предниз, баралгин, бинты</t>
  </si>
  <si>
    <t>Пиночет (черный ВЕО)</t>
  </si>
  <si>
    <t>заплатила за телефон</t>
  </si>
  <si>
    <t>9 февр</t>
  </si>
  <si>
    <t>1-7 февр</t>
  </si>
  <si>
    <t>7 февр забрал Валентин</t>
  </si>
  <si>
    <t>4 февр Люда отвезла на Р.Вокз</t>
  </si>
  <si>
    <t>1 февр забрала Мария в Лобню</t>
  </si>
  <si>
    <t>сочувствующая (через Anika)</t>
  </si>
  <si>
    <t>не знаю, кто(пожалуйста, сообщите, кому спасибо говорить)</t>
  </si>
  <si>
    <t>7 февр</t>
  </si>
  <si>
    <t>5-15 февр</t>
  </si>
  <si>
    <t>16-28 февр</t>
  </si>
  <si>
    <t>Арта</t>
  </si>
  <si>
    <t>10 февр</t>
  </si>
  <si>
    <t>v22512</t>
  </si>
  <si>
    <t>11 февр</t>
  </si>
  <si>
    <t>Ragnetta</t>
  </si>
  <si>
    <t>12 февр</t>
  </si>
  <si>
    <t>NikaK</t>
  </si>
  <si>
    <t>Сaesarina (ВЕО-форум)</t>
  </si>
  <si>
    <t>MiLady</t>
  </si>
  <si>
    <t>Вега</t>
  </si>
  <si>
    <t>Notа_lya</t>
  </si>
  <si>
    <t>Катя alek_10</t>
  </si>
  <si>
    <t>Сончик</t>
  </si>
  <si>
    <t>на тел (juliap) х1211</t>
  </si>
  <si>
    <t>Банки Дарлинг 6шт</t>
  </si>
  <si>
    <t>банки</t>
  </si>
  <si>
    <t>сушка 1кг, 1банка</t>
  </si>
  <si>
    <t>прием дерматолога в Весте, соскоб, БХ, общий крови</t>
  </si>
  <si>
    <t>1 - 3 февр</t>
  </si>
  <si>
    <t>1-14 февр</t>
  </si>
  <si>
    <t>6 февр</t>
  </si>
  <si>
    <t>Belita</t>
  </si>
  <si>
    <t>КАТЯ-ДОЛГОПРУДНЫЙ</t>
  </si>
  <si>
    <t>Vorisha</t>
  </si>
  <si>
    <t>Астор</t>
  </si>
  <si>
    <t>Хлоя</t>
  </si>
  <si>
    <t>Капа</t>
  </si>
  <si>
    <t>14-28 февр</t>
  </si>
  <si>
    <t>новенькая из Хлебниково</t>
  </si>
  <si>
    <t>забрала от Кл Ник Галя в22512</t>
  </si>
  <si>
    <t>Мухтар (Буран)</t>
  </si>
  <si>
    <t>нашедший Астора</t>
  </si>
  <si>
    <t>16 февр</t>
  </si>
  <si>
    <t>шприцы трешки</t>
  </si>
  <si>
    <t>Каниквантел, хлорфилипт, хлоргексидин, фталазол, диски</t>
  </si>
  <si>
    <t>16-17февр (стар)</t>
  </si>
  <si>
    <t>17-28 февр (нов)</t>
  </si>
  <si>
    <t>16-17 февр (стар)</t>
  </si>
  <si>
    <t>Рустем</t>
  </si>
  <si>
    <t>Caеsarina (ВЕО форум)</t>
  </si>
  <si>
    <t>Барон</t>
  </si>
  <si>
    <t>Рада (черн метис овч)</t>
  </si>
  <si>
    <t>Татьяна</t>
  </si>
  <si>
    <t>приют</t>
  </si>
  <si>
    <t>8-926-561-5155</t>
  </si>
  <si>
    <t>метис овч (как БО)</t>
  </si>
  <si>
    <t>Марика</t>
  </si>
  <si>
    <t xml:space="preserve">кобельНО </t>
  </si>
  <si>
    <t>Печатники</t>
  </si>
  <si>
    <t>19 февр</t>
  </si>
  <si>
    <t>наличн(juliap через Котофей)</t>
  </si>
  <si>
    <t>20 февр</t>
  </si>
  <si>
    <t>15-19 февр</t>
  </si>
  <si>
    <t>16-19 февр</t>
  </si>
  <si>
    <t>Хлоя, Кекс</t>
  </si>
  <si>
    <t>рич-хан</t>
  </si>
  <si>
    <t>23 февр</t>
  </si>
  <si>
    <t>17-22 февр (нов)</t>
  </si>
  <si>
    <t>14-21 февр</t>
  </si>
  <si>
    <t>ВЕО с Воробьевых гор, на нов место - 21 февр (Петр)</t>
  </si>
  <si>
    <t>16-21 февр (стар)</t>
  </si>
  <si>
    <t>21-28 февр (нов)</t>
  </si>
  <si>
    <t>забирал Роман 21 февр, вернул 22 февр</t>
  </si>
  <si>
    <t>25 февр</t>
  </si>
  <si>
    <t>К.</t>
  </si>
  <si>
    <t>16-24 февр</t>
  </si>
  <si>
    <t>Эмицидин</t>
  </si>
  <si>
    <t>попона для Неи</t>
  </si>
  <si>
    <t>Шампунь доктор</t>
  </si>
  <si>
    <t>24 февр</t>
  </si>
  <si>
    <t>Exchange</t>
  </si>
  <si>
    <t>22 февр - на нов место к Дм, Милкин и Маша</t>
  </si>
  <si>
    <t>28 февр</t>
  </si>
  <si>
    <t>на тел (juliap) через Фудзияму</t>
  </si>
  <si>
    <t>перевела на Савву в Питер</t>
  </si>
  <si>
    <t>1 марта</t>
  </si>
  <si>
    <t>Таnea24</t>
  </si>
  <si>
    <t>в клинике за прием с Бетой</t>
  </si>
  <si>
    <t>БАЛАНС на 28 февраля 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</si>
</sst>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mmm\-yyyy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37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60">
      <alignment/>
      <protection/>
    </xf>
    <xf numFmtId="0" fontId="0" fillId="0" borderId="12" xfId="60" applyBorder="1" applyAlignment="1">
      <alignment horizontal="center"/>
      <protection/>
    </xf>
    <xf numFmtId="175" fontId="0" fillId="0" borderId="0" xfId="44" applyNumberFormat="1" applyAlignment="1">
      <alignment/>
    </xf>
    <xf numFmtId="0" fontId="0" fillId="0" borderId="12" xfId="60" applyFont="1" applyBorder="1" applyAlignment="1">
      <alignment horizontal="center"/>
      <protection/>
    </xf>
    <xf numFmtId="0" fontId="0" fillId="0" borderId="0" xfId="60" applyFont="1">
      <alignment/>
      <protection/>
    </xf>
    <xf numFmtId="173" fontId="0" fillId="34" borderId="12" xfId="42" applyNumberFormat="1" applyFont="1" applyFill="1" applyBorder="1" applyAlignment="1">
      <alignment/>
    </xf>
    <xf numFmtId="173" fontId="3" fillId="33" borderId="12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60" applyBorder="1">
      <alignment/>
      <protection/>
    </xf>
    <xf numFmtId="0" fontId="0" fillId="0" borderId="12" xfId="60" applyFont="1" applyBorder="1">
      <alignment/>
      <protection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35" borderId="0" xfId="60" applyFill="1">
      <alignment/>
      <protection/>
    </xf>
    <xf numFmtId="0" fontId="3" fillId="35" borderId="0" xfId="60" applyFont="1" applyFill="1">
      <alignment/>
      <protection/>
    </xf>
    <xf numFmtId="173" fontId="3" fillId="0" borderId="14" xfId="42" applyNumberFormat="1" applyFont="1" applyBorder="1" applyAlignment="1">
      <alignment/>
    </xf>
    <xf numFmtId="0" fontId="0" fillId="0" borderId="12" xfId="60" applyFill="1" applyBorder="1">
      <alignment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5" xfId="0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73" fontId="0" fillId="0" borderId="0" xfId="42" applyNumberFormat="1" applyFont="1" applyAlignment="1">
      <alignment/>
    </xf>
    <xf numFmtId="175" fontId="0" fillId="0" borderId="0" xfId="60" applyNumberFormat="1">
      <alignment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0" xfId="0" applyFont="1" applyAlignment="1">
      <alignment/>
    </xf>
    <xf numFmtId="173" fontId="6" fillId="37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13" borderId="13" xfId="0" applyFill="1" applyBorder="1" applyAlignment="1">
      <alignment horizontal="center"/>
    </xf>
    <xf numFmtId="0" fontId="0" fillId="13" borderId="12" xfId="60" applyFont="1" applyFill="1" applyBorder="1" applyAlignment="1">
      <alignment horizontal="center"/>
      <protection/>
    </xf>
    <xf numFmtId="0" fontId="0" fillId="13" borderId="12" xfId="60" applyFont="1" applyFill="1" applyBorder="1">
      <alignment/>
      <protection/>
    </xf>
    <xf numFmtId="0" fontId="0" fillId="10" borderId="13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8" borderId="12" xfId="60" applyFont="1" applyFill="1" applyBorder="1" applyAlignment="1">
      <alignment horizontal="center"/>
      <protection/>
    </xf>
    <xf numFmtId="0" fontId="0" fillId="38" borderId="12" xfId="60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center"/>
    </xf>
    <xf numFmtId="0" fontId="0" fillId="13" borderId="13" xfId="0" applyFont="1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2" xfId="60" applyFont="1" applyFill="1" applyBorder="1" applyAlignment="1">
      <alignment horizontal="center"/>
      <protection/>
    </xf>
    <xf numFmtId="0" fontId="0" fillId="39" borderId="12" xfId="60" applyFill="1" applyBorder="1" applyAlignment="1">
      <alignment horizontal="center"/>
      <protection/>
    </xf>
    <xf numFmtId="0" fontId="0" fillId="39" borderId="12" xfId="0" applyFill="1" applyBorder="1" applyAlignment="1">
      <alignment horizontal="left"/>
    </xf>
    <xf numFmtId="0" fontId="0" fillId="39" borderId="12" xfId="60" applyFont="1" applyFill="1" applyBorder="1" applyAlignment="1">
      <alignment horizontal="center"/>
      <protection/>
    </xf>
    <xf numFmtId="0" fontId="0" fillId="39" borderId="12" xfId="60" applyFont="1" applyFill="1" applyBorder="1">
      <alignment/>
      <protection/>
    </xf>
    <xf numFmtId="0" fontId="0" fillId="39" borderId="12" xfId="60" applyFill="1" applyBorder="1">
      <alignment/>
      <protection/>
    </xf>
    <xf numFmtId="0" fontId="48" fillId="39" borderId="0" xfId="0" applyFont="1" applyFill="1" applyAlignment="1">
      <alignment horizontal="center"/>
    </xf>
    <xf numFmtId="0" fontId="0" fillId="10" borderId="12" xfId="60" applyFont="1" applyFill="1" applyBorder="1" applyAlignment="1">
      <alignment horizontal="center"/>
      <protection/>
    </xf>
    <xf numFmtId="16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60" applyFont="1">
      <alignment/>
      <protection/>
    </xf>
    <xf numFmtId="0" fontId="3" fillId="0" borderId="10" xfId="60" applyFont="1" applyBorder="1">
      <alignment/>
      <protection/>
    </xf>
    <xf numFmtId="0" fontId="3" fillId="0" borderId="17" xfId="60" applyFont="1" applyBorder="1">
      <alignment/>
      <protection/>
    </xf>
    <xf numFmtId="0" fontId="0" fillId="10" borderId="12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12" xfId="58" applyNumberFormat="1" applyFont="1" applyFill="1" applyBorder="1">
      <alignment/>
      <protection/>
    </xf>
    <xf numFmtId="0" fontId="0" fillId="0" borderId="12" xfId="58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6" fontId="0" fillId="0" borderId="12" xfId="59" applyNumberFormat="1" applyFill="1" applyBorder="1">
      <alignment/>
      <protection/>
    </xf>
    <xf numFmtId="0" fontId="0" fillId="0" borderId="12" xfId="59" applyFill="1" applyBorder="1" applyAlignment="1">
      <alignment horizontal="center"/>
      <protection/>
    </xf>
    <xf numFmtId="0" fontId="0" fillId="0" borderId="12" xfId="59" applyFont="1" applyFill="1" applyBorder="1">
      <alignment/>
      <protection/>
    </xf>
    <xf numFmtId="0" fontId="0" fillId="12" borderId="12" xfId="0" applyFont="1" applyFill="1" applyBorder="1" applyAlignment="1">
      <alignment horizontal="center"/>
    </xf>
    <xf numFmtId="0" fontId="0" fillId="12" borderId="13" xfId="0" applyFont="1" applyFill="1" applyBorder="1" applyAlignment="1">
      <alignment/>
    </xf>
    <xf numFmtId="16" fontId="0" fillId="0" borderId="12" xfId="0" applyNumberForma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0" fillId="6" borderId="1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173" fontId="0" fillId="0" borderId="0" xfId="0" applyNumberFormat="1" applyAlignment="1">
      <alignment/>
    </xf>
    <xf numFmtId="0" fontId="49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0" fillId="12" borderId="12" xfId="60" applyFill="1" applyBorder="1">
      <alignment/>
      <protection/>
    </xf>
    <xf numFmtId="0" fontId="0" fillId="12" borderId="12" xfId="60" applyFont="1" applyFill="1" applyBorder="1" applyAlignment="1">
      <alignment horizontal="center"/>
      <protection/>
    </xf>
    <xf numFmtId="0" fontId="0" fillId="12" borderId="12" xfId="60" applyFont="1" applyFill="1" applyBorder="1">
      <alignment/>
      <protection/>
    </xf>
    <xf numFmtId="0" fontId="0" fillId="16" borderId="12" xfId="60" applyFill="1" applyBorder="1">
      <alignment/>
      <protection/>
    </xf>
    <xf numFmtId="0" fontId="0" fillId="16" borderId="12" xfId="60" applyFont="1" applyFill="1" applyBorder="1" applyAlignment="1">
      <alignment horizontal="center"/>
      <protection/>
    </xf>
    <xf numFmtId="0" fontId="0" fillId="16" borderId="12" xfId="60" applyFont="1" applyFill="1" applyBorder="1">
      <alignment/>
      <protection/>
    </xf>
    <xf numFmtId="0" fontId="0" fillId="40" borderId="12" xfId="60" applyFill="1" applyBorder="1">
      <alignment/>
      <protection/>
    </xf>
    <xf numFmtId="0" fontId="0" fillId="40" borderId="12" xfId="60" applyFont="1" applyFill="1" applyBorder="1" applyAlignment="1">
      <alignment horizontal="center"/>
      <protection/>
    </xf>
    <xf numFmtId="0" fontId="0" fillId="40" borderId="12" xfId="60" applyFont="1" applyFill="1" applyBorder="1">
      <alignment/>
      <protection/>
    </xf>
    <xf numFmtId="0" fontId="0" fillId="38" borderId="12" xfId="0" applyFont="1" applyFill="1" applyBorder="1" applyAlignment="1">
      <alignment horizontal="left"/>
    </xf>
    <xf numFmtId="173" fontId="50" fillId="0" borderId="17" xfId="42" applyNumberFormat="1" applyFont="1" applyBorder="1" applyAlignment="1">
      <alignment/>
    </xf>
    <xf numFmtId="0" fontId="0" fillId="6" borderId="13" xfId="0" applyFont="1" applyFill="1" applyBorder="1" applyAlignment="1">
      <alignment horizontal="left"/>
    </xf>
    <xf numFmtId="16" fontId="0" fillId="0" borderId="13" xfId="0" applyNumberFormat="1" applyFill="1" applyBorder="1" applyAlignment="1">
      <alignment/>
    </xf>
    <xf numFmtId="173" fontId="49" fillId="0" borderId="13" xfId="0" applyNumberFormat="1" applyFont="1" applyBorder="1" applyAlignment="1">
      <alignment/>
    </xf>
    <xf numFmtId="173" fontId="49" fillId="0" borderId="18" xfId="0" applyNumberFormat="1" applyFont="1" applyBorder="1" applyAlignment="1">
      <alignment/>
    </xf>
    <xf numFmtId="0" fontId="0" fillId="0" borderId="0" xfId="0" applyFont="1" applyAlignment="1">
      <alignment horizontal="right"/>
    </xf>
    <xf numFmtId="173" fontId="51" fillId="0" borderId="0" xfId="42" applyNumberFormat="1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0" fillId="41" borderId="13" xfId="0" applyFont="1" applyFill="1" applyBorder="1" applyAlignment="1">
      <alignment/>
    </xf>
    <xf numFmtId="0" fontId="0" fillId="42" borderId="12" xfId="60" applyFill="1" applyBorder="1">
      <alignment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oo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96;&#1072;&amp;@" TargetMode="External" /><Relationship Id="rId2" Type="http://schemas.openxmlformats.org/officeDocument/2006/relationships/hyperlink" Target="mailto:&#1052;&#1072;&#1096;&#1072;&amp;@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="115" zoomScaleNormal="115" zoomScalePageLayoutView="0" workbookViewId="0" topLeftCell="A130">
      <selection activeCell="D186" sqref="D186"/>
    </sheetView>
  </sheetViews>
  <sheetFormatPr defaultColWidth="9.140625" defaultRowHeight="12.75"/>
  <cols>
    <col min="1" max="1" width="13.421875" style="0" customWidth="1"/>
    <col min="2" max="2" width="9.28125" style="2" customWidth="1"/>
    <col min="3" max="3" width="28.8515625" style="2" customWidth="1"/>
    <col min="4" max="4" width="33.140625" style="0" customWidth="1"/>
    <col min="5" max="5" width="21.00390625" style="2" customWidth="1"/>
    <col min="6" max="6" width="14.7109375" style="0" customWidth="1"/>
    <col min="7" max="7" width="10.7109375" style="0" customWidth="1"/>
  </cols>
  <sheetData>
    <row r="1" ht="12.75">
      <c r="A1" s="80" t="s">
        <v>149</v>
      </c>
    </row>
    <row r="2" ht="12.75"/>
    <row r="3" ht="12.75">
      <c r="A3" s="1" t="s">
        <v>0</v>
      </c>
    </row>
    <row r="4" spans="1:9" ht="12.75">
      <c r="A4" s="7" t="s">
        <v>1</v>
      </c>
      <c r="B4" s="8" t="s">
        <v>2</v>
      </c>
      <c r="C4" s="8" t="s">
        <v>4</v>
      </c>
      <c r="D4" s="8" t="s">
        <v>5</v>
      </c>
      <c r="E4" s="8" t="s">
        <v>13</v>
      </c>
      <c r="F4" s="8" t="s">
        <v>6</v>
      </c>
      <c r="G4" s="16" t="s">
        <v>14</v>
      </c>
      <c r="I4" s="40" t="s">
        <v>58</v>
      </c>
    </row>
    <row r="5" spans="1:7" ht="12.75">
      <c r="A5" s="17" t="s">
        <v>15</v>
      </c>
      <c r="B5" s="18"/>
      <c r="C5" s="18"/>
      <c r="D5" s="18"/>
      <c r="E5" s="18"/>
      <c r="F5" s="41">
        <v>38897</v>
      </c>
      <c r="G5" s="7"/>
    </row>
    <row r="6" spans="1:7" ht="12.75">
      <c r="A6" s="61" t="s">
        <v>150</v>
      </c>
      <c r="B6" s="16">
        <v>1000</v>
      </c>
      <c r="C6" s="69" t="s">
        <v>201</v>
      </c>
      <c r="D6" s="90" t="s">
        <v>115</v>
      </c>
      <c r="E6" s="50"/>
      <c r="F6" s="8">
        <f>F5+B6</f>
        <v>39897</v>
      </c>
      <c r="G6" s="8"/>
    </row>
    <row r="7" spans="1:7" ht="12.75">
      <c r="A7" s="30" t="s">
        <v>150</v>
      </c>
      <c r="B7" s="16">
        <v>1000</v>
      </c>
      <c r="C7" s="69" t="s">
        <v>169</v>
      </c>
      <c r="D7" s="69" t="s">
        <v>69</v>
      </c>
      <c r="E7" s="50"/>
      <c r="F7" s="8">
        <f aca="true" t="shared" si="0" ref="F7:F75">F6+B7</f>
        <v>40897</v>
      </c>
      <c r="G7" s="8"/>
    </row>
    <row r="8" spans="1:7" ht="12.75">
      <c r="A8" s="30" t="s">
        <v>150</v>
      </c>
      <c r="B8" s="16">
        <v>1300</v>
      </c>
      <c r="C8" s="91" t="s">
        <v>117</v>
      </c>
      <c r="D8" s="16" t="s">
        <v>176</v>
      </c>
      <c r="E8" s="8" t="s">
        <v>151</v>
      </c>
      <c r="F8" s="8">
        <f t="shared" si="0"/>
        <v>42197</v>
      </c>
      <c r="G8" s="8"/>
    </row>
    <row r="9" spans="1:7" ht="12.75">
      <c r="A9" s="30" t="s">
        <v>150</v>
      </c>
      <c r="B9" s="16">
        <v>1000</v>
      </c>
      <c r="C9" s="91" t="s">
        <v>208</v>
      </c>
      <c r="D9" s="16" t="s">
        <v>209</v>
      </c>
      <c r="E9" s="8"/>
      <c r="F9" s="8">
        <f t="shared" si="0"/>
        <v>43197</v>
      </c>
      <c r="G9" s="8"/>
    </row>
    <row r="10" spans="1:7" ht="12.75">
      <c r="A10" s="89">
        <v>39819</v>
      </c>
      <c r="B10" s="90">
        <v>500</v>
      </c>
      <c r="C10" s="91" t="s">
        <v>152</v>
      </c>
      <c r="D10" s="90" t="s">
        <v>115</v>
      </c>
      <c r="E10" s="8" t="s">
        <v>153</v>
      </c>
      <c r="F10" s="8">
        <f t="shared" si="0"/>
        <v>43697</v>
      </c>
      <c r="G10" s="8"/>
    </row>
    <row r="11" spans="1:7" ht="12.75">
      <c r="A11" s="30" t="s">
        <v>150</v>
      </c>
      <c r="B11" s="16">
        <v>7000</v>
      </c>
      <c r="C11" s="16" t="s">
        <v>79</v>
      </c>
      <c r="D11" s="16" t="s">
        <v>78</v>
      </c>
      <c r="E11" s="8" t="s">
        <v>80</v>
      </c>
      <c r="F11" s="8">
        <f t="shared" si="0"/>
        <v>50697</v>
      </c>
      <c r="G11" s="8"/>
    </row>
    <row r="12" spans="1:7" ht="12.75">
      <c r="A12" s="30" t="s">
        <v>150</v>
      </c>
      <c r="B12" s="16">
        <v>3000</v>
      </c>
      <c r="C12" s="16" t="s">
        <v>162</v>
      </c>
      <c r="D12" s="16" t="s">
        <v>163</v>
      </c>
      <c r="E12" s="8"/>
      <c r="F12" s="8">
        <f t="shared" si="0"/>
        <v>53697</v>
      </c>
      <c r="G12" s="8"/>
    </row>
    <row r="13" spans="1:7" ht="12.75">
      <c r="A13" s="30" t="s">
        <v>156</v>
      </c>
      <c r="B13" s="16">
        <v>10000</v>
      </c>
      <c r="C13" s="16" t="s">
        <v>72</v>
      </c>
      <c r="D13" s="16"/>
      <c r="E13" s="8"/>
      <c r="F13" s="8">
        <f t="shared" si="0"/>
        <v>63697</v>
      </c>
      <c r="G13" s="8"/>
    </row>
    <row r="14" spans="1:7" ht="12.75">
      <c r="A14" s="30" t="s">
        <v>192</v>
      </c>
      <c r="B14" s="16">
        <v>1000</v>
      </c>
      <c r="C14" s="16" t="s">
        <v>166</v>
      </c>
      <c r="D14" s="16" t="s">
        <v>167</v>
      </c>
      <c r="E14" s="8"/>
      <c r="F14" s="8">
        <f t="shared" si="0"/>
        <v>64697</v>
      </c>
      <c r="G14" s="8"/>
    </row>
    <row r="15" spans="1:7" ht="12.75">
      <c r="A15" s="30" t="s">
        <v>192</v>
      </c>
      <c r="B15" s="16">
        <v>400</v>
      </c>
      <c r="C15" s="16" t="s">
        <v>168</v>
      </c>
      <c r="D15" s="16" t="s">
        <v>167</v>
      </c>
      <c r="E15" s="8"/>
      <c r="F15" s="8">
        <f t="shared" si="0"/>
        <v>65097</v>
      </c>
      <c r="G15" s="8"/>
    </row>
    <row r="16" spans="1:7" ht="12.75">
      <c r="A16" s="30" t="s">
        <v>192</v>
      </c>
      <c r="B16" s="16">
        <v>600</v>
      </c>
      <c r="C16" s="16" t="s">
        <v>193</v>
      </c>
      <c r="D16" s="16" t="s">
        <v>78</v>
      </c>
      <c r="E16" s="8"/>
      <c r="F16" s="8">
        <f t="shared" si="0"/>
        <v>65697</v>
      </c>
      <c r="G16" s="8"/>
    </row>
    <row r="17" spans="1:7" ht="12.75">
      <c r="A17" s="30" t="s">
        <v>192</v>
      </c>
      <c r="B17" s="16">
        <v>1000</v>
      </c>
      <c r="C17" s="16" t="s">
        <v>203</v>
      </c>
      <c r="D17" s="16" t="s">
        <v>204</v>
      </c>
      <c r="E17" s="8"/>
      <c r="F17" s="8">
        <f t="shared" si="0"/>
        <v>66697</v>
      </c>
      <c r="G17" s="8"/>
    </row>
    <row r="18" spans="1:7" ht="12.75">
      <c r="A18" s="30" t="s">
        <v>192</v>
      </c>
      <c r="B18" s="16">
        <v>1000</v>
      </c>
      <c r="C18" s="16" t="s">
        <v>205</v>
      </c>
      <c r="D18" s="16" t="s">
        <v>204</v>
      </c>
      <c r="E18" s="8" t="s">
        <v>81</v>
      </c>
      <c r="F18" s="8">
        <f t="shared" si="0"/>
        <v>67697</v>
      </c>
      <c r="G18" s="8"/>
    </row>
    <row r="19" spans="1:7" ht="12.75">
      <c r="A19" s="30" t="s">
        <v>177</v>
      </c>
      <c r="B19" s="16">
        <v>6000</v>
      </c>
      <c r="C19" s="16" t="s">
        <v>179</v>
      </c>
      <c r="D19" s="16" t="s">
        <v>178</v>
      </c>
      <c r="E19" s="8" t="s">
        <v>158</v>
      </c>
      <c r="F19" s="8">
        <f t="shared" si="0"/>
        <v>73697</v>
      </c>
      <c r="G19" s="8"/>
    </row>
    <row r="20" spans="1:7" ht="12.75">
      <c r="A20" s="30" t="s">
        <v>177</v>
      </c>
      <c r="B20" s="16">
        <v>7000</v>
      </c>
      <c r="C20" s="16" t="s">
        <v>194</v>
      </c>
      <c r="D20" s="16" t="s">
        <v>78</v>
      </c>
      <c r="E20" s="8" t="s">
        <v>151</v>
      </c>
      <c r="F20" s="8">
        <f t="shared" si="0"/>
        <v>80697</v>
      </c>
      <c r="G20" s="8"/>
    </row>
    <row r="21" spans="1:7" ht="12.75">
      <c r="A21" s="30" t="s">
        <v>200</v>
      </c>
      <c r="B21" s="16">
        <v>500</v>
      </c>
      <c r="C21" s="16" t="s">
        <v>202</v>
      </c>
      <c r="D21" s="69" t="s">
        <v>69</v>
      </c>
      <c r="E21" s="8" t="s">
        <v>182</v>
      </c>
      <c r="F21" s="8">
        <f t="shared" si="0"/>
        <v>81197</v>
      </c>
      <c r="G21" s="8"/>
    </row>
    <row r="22" spans="1:7" ht="12.75">
      <c r="A22" s="30" t="s">
        <v>206</v>
      </c>
      <c r="B22" s="16">
        <v>2000</v>
      </c>
      <c r="C22" s="16" t="s">
        <v>207</v>
      </c>
      <c r="D22" s="16" t="s">
        <v>78</v>
      </c>
      <c r="E22" s="8"/>
      <c r="F22" s="8">
        <f t="shared" si="0"/>
        <v>83197</v>
      </c>
      <c r="G22" s="8"/>
    </row>
    <row r="23" spans="1:7" ht="12.75">
      <c r="A23" s="30" t="s">
        <v>212</v>
      </c>
      <c r="B23" s="16">
        <v>2940</v>
      </c>
      <c r="C23" s="16" t="s">
        <v>210</v>
      </c>
      <c r="D23" s="16" t="s">
        <v>78</v>
      </c>
      <c r="E23" s="8" t="s">
        <v>180</v>
      </c>
      <c r="F23" s="8">
        <f t="shared" si="0"/>
        <v>86137</v>
      </c>
      <c r="G23" s="8"/>
    </row>
    <row r="24" spans="1:7" ht="12.75">
      <c r="A24" s="61" t="s">
        <v>212</v>
      </c>
      <c r="B24" s="16">
        <v>60</v>
      </c>
      <c r="C24" s="69" t="s">
        <v>211</v>
      </c>
      <c r="D24" s="16" t="s">
        <v>78</v>
      </c>
      <c r="E24" s="8" t="s">
        <v>180</v>
      </c>
      <c r="F24" s="8">
        <f t="shared" si="0"/>
        <v>86197</v>
      </c>
      <c r="G24" s="8"/>
    </row>
    <row r="25" spans="1:7" ht="12.75">
      <c r="A25" s="61" t="s">
        <v>212</v>
      </c>
      <c r="B25" s="16">
        <v>3000</v>
      </c>
      <c r="C25" s="69" t="s">
        <v>239</v>
      </c>
      <c r="D25" s="16" t="s">
        <v>240</v>
      </c>
      <c r="E25" s="8" t="s">
        <v>241</v>
      </c>
      <c r="F25" s="8">
        <f t="shared" si="0"/>
        <v>89197</v>
      </c>
      <c r="G25" s="8"/>
    </row>
    <row r="26" spans="1:7" ht="12.75">
      <c r="A26" s="30" t="s">
        <v>215</v>
      </c>
      <c r="B26" s="8">
        <v>3000</v>
      </c>
      <c r="C26" s="62" t="s">
        <v>238</v>
      </c>
      <c r="D26" s="8" t="s">
        <v>213</v>
      </c>
      <c r="E26" s="62" t="s">
        <v>146</v>
      </c>
      <c r="F26" s="8">
        <f t="shared" si="0"/>
        <v>92197</v>
      </c>
      <c r="G26" s="8"/>
    </row>
    <row r="27" spans="1:7" ht="12.75">
      <c r="A27" s="30" t="s">
        <v>215</v>
      </c>
      <c r="B27" s="8">
        <v>2000</v>
      </c>
      <c r="C27" s="62" t="s">
        <v>147</v>
      </c>
      <c r="D27" s="8" t="s">
        <v>214</v>
      </c>
      <c r="E27" s="62" t="s">
        <v>146</v>
      </c>
      <c r="F27" s="8">
        <f t="shared" si="0"/>
        <v>94197</v>
      </c>
      <c r="G27" s="8"/>
    </row>
    <row r="28" spans="1:7" ht="12.75">
      <c r="A28" s="30" t="s">
        <v>215</v>
      </c>
      <c r="B28" s="8">
        <v>500</v>
      </c>
      <c r="C28" s="62" t="s">
        <v>148</v>
      </c>
      <c r="D28" s="8" t="s">
        <v>214</v>
      </c>
      <c r="E28" s="62" t="s">
        <v>146</v>
      </c>
      <c r="F28" s="8">
        <f t="shared" si="0"/>
        <v>94697</v>
      </c>
      <c r="G28" s="8"/>
    </row>
    <row r="29" spans="1:7" ht="12.75">
      <c r="A29" s="30" t="s">
        <v>216</v>
      </c>
      <c r="B29" s="16">
        <v>500</v>
      </c>
      <c r="C29" s="91" t="s">
        <v>117</v>
      </c>
      <c r="D29" s="16" t="s">
        <v>176</v>
      </c>
      <c r="E29" s="8" t="s">
        <v>151</v>
      </c>
      <c r="F29" s="8">
        <f t="shared" si="0"/>
        <v>95197</v>
      </c>
      <c r="G29" s="8"/>
    </row>
    <row r="30" spans="1:7" ht="12.75">
      <c r="A30" s="30" t="s">
        <v>218</v>
      </c>
      <c r="B30" s="16">
        <v>500</v>
      </c>
      <c r="C30" s="16" t="s">
        <v>217</v>
      </c>
      <c r="D30" s="69" t="s">
        <v>69</v>
      </c>
      <c r="E30" s="8"/>
      <c r="F30" s="8">
        <f t="shared" si="0"/>
        <v>95697</v>
      </c>
      <c r="G30" s="8"/>
    </row>
    <row r="31" spans="1:7" ht="12.75">
      <c r="A31" s="79">
        <v>39836</v>
      </c>
      <c r="B31" s="16">
        <v>1000</v>
      </c>
      <c r="C31" s="69" t="s">
        <v>242</v>
      </c>
      <c r="D31" s="8" t="s">
        <v>115</v>
      </c>
      <c r="E31" s="16"/>
      <c r="F31" s="8">
        <f t="shared" si="0"/>
        <v>96697</v>
      </c>
      <c r="G31" s="8"/>
    </row>
    <row r="32" spans="1:7" ht="12.75">
      <c r="A32" s="79">
        <v>39836</v>
      </c>
      <c r="B32" s="16">
        <v>2000</v>
      </c>
      <c r="C32" s="69" t="s">
        <v>243</v>
      </c>
      <c r="D32" s="8" t="s">
        <v>244</v>
      </c>
      <c r="E32" s="16"/>
      <c r="F32" s="8">
        <f t="shared" si="0"/>
        <v>98697</v>
      </c>
      <c r="G32" s="8"/>
    </row>
    <row r="33" spans="1:7" ht="12.75">
      <c r="A33" s="97" t="s">
        <v>252</v>
      </c>
      <c r="B33" s="16">
        <v>500</v>
      </c>
      <c r="C33" s="16" t="s">
        <v>253</v>
      </c>
      <c r="D33" s="69" t="s">
        <v>254</v>
      </c>
      <c r="E33" s="16"/>
      <c r="F33" s="8">
        <f t="shared" si="0"/>
        <v>99197</v>
      </c>
      <c r="G33" s="8"/>
    </row>
    <row r="34" spans="1:7" ht="12.75">
      <c r="A34" s="97" t="s">
        <v>255</v>
      </c>
      <c r="B34" s="16">
        <v>3500</v>
      </c>
      <c r="C34" s="16" t="s">
        <v>285</v>
      </c>
      <c r="D34" s="16" t="s">
        <v>78</v>
      </c>
      <c r="E34" s="16"/>
      <c r="F34" s="8">
        <f t="shared" si="0"/>
        <v>102697</v>
      </c>
      <c r="G34" s="8"/>
    </row>
    <row r="35" spans="1:7" ht="12.75">
      <c r="A35" s="97" t="s">
        <v>255</v>
      </c>
      <c r="B35" s="16">
        <v>300</v>
      </c>
      <c r="C35" s="16" t="s">
        <v>256</v>
      </c>
      <c r="D35" s="69" t="s">
        <v>69</v>
      </c>
      <c r="E35" s="16"/>
      <c r="F35" s="8">
        <f t="shared" si="0"/>
        <v>102997</v>
      </c>
      <c r="G35" s="8"/>
    </row>
    <row r="36" spans="1:7" ht="12.75">
      <c r="A36" s="79">
        <v>39841</v>
      </c>
      <c r="B36" s="16">
        <v>1000</v>
      </c>
      <c r="C36" s="69" t="s">
        <v>166</v>
      </c>
      <c r="D36" s="8" t="s">
        <v>244</v>
      </c>
      <c r="E36" s="16"/>
      <c r="F36" s="8">
        <f t="shared" si="0"/>
        <v>103997</v>
      </c>
      <c r="G36" s="8"/>
    </row>
    <row r="37" spans="1:7" ht="12.75">
      <c r="A37" s="79" t="s">
        <v>255</v>
      </c>
      <c r="B37" s="16">
        <v>1000</v>
      </c>
      <c r="C37" s="69" t="s">
        <v>257</v>
      </c>
      <c r="D37" s="69" t="s">
        <v>254</v>
      </c>
      <c r="E37" s="69" t="s">
        <v>235</v>
      </c>
      <c r="F37" s="8">
        <f t="shared" si="0"/>
        <v>104997</v>
      </c>
      <c r="G37" s="8"/>
    </row>
    <row r="38" spans="1:7" ht="12.75">
      <c r="A38" s="79" t="s">
        <v>216</v>
      </c>
      <c r="B38" s="8">
        <v>1000</v>
      </c>
      <c r="C38" s="20" t="s">
        <v>116</v>
      </c>
      <c r="D38" s="16" t="s">
        <v>167</v>
      </c>
      <c r="E38" s="8"/>
      <c r="F38" s="8">
        <f t="shared" si="0"/>
        <v>105997</v>
      </c>
      <c r="G38" s="8"/>
    </row>
    <row r="39" spans="1:7" ht="12.75">
      <c r="A39" s="30" t="s">
        <v>281</v>
      </c>
      <c r="B39" s="8">
        <v>1750</v>
      </c>
      <c r="C39" s="62" t="s">
        <v>314</v>
      </c>
      <c r="D39" s="16" t="s">
        <v>204</v>
      </c>
      <c r="E39" s="8" t="s">
        <v>282</v>
      </c>
      <c r="F39" s="8">
        <f t="shared" si="0"/>
        <v>107747</v>
      </c>
      <c r="G39" s="8"/>
    </row>
    <row r="40" spans="1:7" ht="12.75">
      <c r="A40" s="30" t="s">
        <v>215</v>
      </c>
      <c r="B40" s="8">
        <v>340</v>
      </c>
      <c r="C40" s="8" t="s">
        <v>283</v>
      </c>
      <c r="D40" s="16" t="s">
        <v>204</v>
      </c>
      <c r="E40" s="8"/>
      <c r="F40" s="8">
        <f t="shared" si="0"/>
        <v>108087</v>
      </c>
      <c r="G40" s="8"/>
    </row>
    <row r="41" spans="1:7" ht="12.75">
      <c r="A41" s="30" t="s">
        <v>290</v>
      </c>
      <c r="B41" s="8">
        <v>200</v>
      </c>
      <c r="C41" s="8" t="s">
        <v>321</v>
      </c>
      <c r="D41" s="69" t="s">
        <v>69</v>
      </c>
      <c r="E41" s="8"/>
      <c r="F41" s="8">
        <f t="shared" si="0"/>
        <v>108287</v>
      </c>
      <c r="G41" s="8"/>
    </row>
    <row r="42" spans="1:7" ht="12.75">
      <c r="A42" s="30" t="s">
        <v>259</v>
      </c>
      <c r="B42" s="8">
        <v>1000</v>
      </c>
      <c r="C42" s="8" t="s">
        <v>388</v>
      </c>
      <c r="D42" s="69" t="s">
        <v>389</v>
      </c>
      <c r="E42" s="8" t="s">
        <v>265</v>
      </c>
      <c r="F42" s="8">
        <f t="shared" si="0"/>
        <v>109287</v>
      </c>
      <c r="G42" s="8"/>
    </row>
    <row r="43" spans="1:7" ht="12.75">
      <c r="A43" s="30" t="s">
        <v>279</v>
      </c>
      <c r="B43" s="8">
        <v>1600</v>
      </c>
      <c r="C43" s="62" t="s">
        <v>271</v>
      </c>
      <c r="D43" s="16" t="s">
        <v>167</v>
      </c>
      <c r="E43" s="8"/>
      <c r="F43" s="8">
        <f t="shared" si="0"/>
        <v>110887</v>
      </c>
      <c r="G43" s="8"/>
    </row>
    <row r="44" spans="1:7" ht="12.75">
      <c r="A44" s="30" t="s">
        <v>279</v>
      </c>
      <c r="B44" s="8">
        <v>1000</v>
      </c>
      <c r="C44" s="8" t="s">
        <v>351</v>
      </c>
      <c r="D44" s="8" t="s">
        <v>280</v>
      </c>
      <c r="E44" s="8"/>
      <c r="F44" s="8">
        <f t="shared" si="0"/>
        <v>111887</v>
      </c>
      <c r="G44" s="8"/>
    </row>
    <row r="45" spans="1:7" ht="12.75">
      <c r="A45" s="61" t="s">
        <v>284</v>
      </c>
      <c r="B45" s="8">
        <v>5000</v>
      </c>
      <c r="C45" s="8" t="s">
        <v>193</v>
      </c>
      <c r="D45" s="16" t="s">
        <v>78</v>
      </c>
      <c r="E45" s="8"/>
      <c r="F45" s="8">
        <f t="shared" si="0"/>
        <v>116887</v>
      </c>
      <c r="G45" s="8"/>
    </row>
    <row r="46" spans="1:7" ht="12.75">
      <c r="A46" s="61" t="s">
        <v>284</v>
      </c>
      <c r="B46" s="16">
        <v>2000</v>
      </c>
      <c r="C46" s="69" t="s">
        <v>307</v>
      </c>
      <c r="D46" s="16" t="s">
        <v>78</v>
      </c>
      <c r="E46" s="69"/>
      <c r="F46" s="8">
        <f t="shared" si="0"/>
        <v>118887</v>
      </c>
      <c r="G46" s="8"/>
    </row>
    <row r="47" spans="1:7" ht="12.75">
      <c r="A47" s="61" t="s">
        <v>289</v>
      </c>
      <c r="B47" s="8">
        <v>10000</v>
      </c>
      <c r="C47" s="62" t="s">
        <v>72</v>
      </c>
      <c r="D47" s="8"/>
      <c r="E47" s="8"/>
      <c r="F47" s="8">
        <f t="shared" si="0"/>
        <v>128887</v>
      </c>
      <c r="G47" s="8"/>
    </row>
    <row r="48" spans="1:7" ht="12.75">
      <c r="A48" s="61" t="s">
        <v>278</v>
      </c>
      <c r="B48" s="16">
        <v>1500</v>
      </c>
      <c r="C48" s="69" t="s">
        <v>295</v>
      </c>
      <c r="D48" s="16" t="s">
        <v>78</v>
      </c>
      <c r="E48" s="69" t="s">
        <v>296</v>
      </c>
      <c r="F48" s="8">
        <f t="shared" si="0"/>
        <v>130387</v>
      </c>
      <c r="G48" s="8"/>
    </row>
    <row r="49" spans="1:7" ht="12.75">
      <c r="A49" s="61" t="s">
        <v>302</v>
      </c>
      <c r="B49" s="16">
        <v>1500</v>
      </c>
      <c r="C49" s="125" t="s">
        <v>308</v>
      </c>
      <c r="D49" s="16" t="s">
        <v>254</v>
      </c>
      <c r="E49" s="69"/>
      <c r="F49" s="8">
        <f t="shared" si="0"/>
        <v>131887</v>
      </c>
      <c r="G49" s="8"/>
    </row>
    <row r="50" spans="1:7" ht="12.75">
      <c r="A50" s="61" t="s">
        <v>313</v>
      </c>
      <c r="B50" s="16">
        <v>100</v>
      </c>
      <c r="C50" s="125" t="s">
        <v>308</v>
      </c>
      <c r="D50" s="16" t="s">
        <v>254</v>
      </c>
      <c r="E50" s="69"/>
      <c r="F50" s="8">
        <f t="shared" si="0"/>
        <v>131987</v>
      </c>
      <c r="G50" s="8"/>
    </row>
    <row r="51" spans="1:7" ht="12.75">
      <c r="A51" s="61" t="s">
        <v>315</v>
      </c>
      <c r="B51" s="16">
        <v>10000</v>
      </c>
      <c r="C51" s="69" t="s">
        <v>316</v>
      </c>
      <c r="D51" s="16" t="s">
        <v>78</v>
      </c>
      <c r="E51" s="69"/>
      <c r="F51" s="8">
        <f t="shared" si="0"/>
        <v>141987</v>
      </c>
      <c r="G51" s="8"/>
    </row>
    <row r="52" spans="1:7" ht="12.75">
      <c r="A52" s="30" t="s">
        <v>317</v>
      </c>
      <c r="B52" s="16">
        <v>2000</v>
      </c>
      <c r="C52" s="16" t="s">
        <v>207</v>
      </c>
      <c r="D52" s="16" t="s">
        <v>78</v>
      </c>
      <c r="E52" s="69"/>
      <c r="F52" s="8">
        <f t="shared" si="0"/>
        <v>143987</v>
      </c>
      <c r="G52" s="8"/>
    </row>
    <row r="53" spans="1:7" ht="12.75">
      <c r="A53" s="30" t="s">
        <v>317</v>
      </c>
      <c r="B53" s="16">
        <v>1000</v>
      </c>
      <c r="C53" s="62" t="s">
        <v>314</v>
      </c>
      <c r="D53" s="69" t="s">
        <v>325</v>
      </c>
      <c r="E53" s="69"/>
      <c r="F53" s="8">
        <f t="shared" si="0"/>
        <v>144987</v>
      </c>
      <c r="G53" s="8"/>
    </row>
    <row r="54" spans="1:7" ht="12.75">
      <c r="A54" s="79">
        <v>39849</v>
      </c>
      <c r="B54" s="16">
        <v>1000</v>
      </c>
      <c r="C54" s="16" t="s">
        <v>253</v>
      </c>
      <c r="D54" s="8" t="s">
        <v>244</v>
      </c>
      <c r="E54" s="69"/>
      <c r="F54" s="8">
        <f t="shared" si="0"/>
        <v>145987</v>
      </c>
      <c r="G54" s="8"/>
    </row>
    <row r="55" spans="1:7" ht="12.75">
      <c r="A55" s="79">
        <v>39855</v>
      </c>
      <c r="B55" s="16">
        <v>2500</v>
      </c>
      <c r="C55" s="69" t="s">
        <v>165</v>
      </c>
      <c r="D55" s="8" t="s">
        <v>115</v>
      </c>
      <c r="E55" s="69"/>
      <c r="F55" s="8">
        <f t="shared" si="0"/>
        <v>148487</v>
      </c>
      <c r="G55" s="8"/>
    </row>
    <row r="56" spans="1:7" ht="12.75">
      <c r="A56" s="79">
        <v>39856</v>
      </c>
      <c r="B56" s="16">
        <v>2000</v>
      </c>
      <c r="C56" s="69" t="s">
        <v>323</v>
      </c>
      <c r="D56" s="8" t="s">
        <v>244</v>
      </c>
      <c r="E56" s="69"/>
      <c r="F56" s="8">
        <f t="shared" si="0"/>
        <v>150487</v>
      </c>
      <c r="G56" s="8"/>
    </row>
    <row r="57" spans="1:7" ht="12.75">
      <c r="A57" s="79">
        <v>39857</v>
      </c>
      <c r="B57" s="16">
        <v>1000</v>
      </c>
      <c r="C57" s="69" t="s">
        <v>243</v>
      </c>
      <c r="D57" s="8" t="s">
        <v>244</v>
      </c>
      <c r="E57" s="69" t="s">
        <v>235</v>
      </c>
      <c r="F57" s="8">
        <f t="shared" si="0"/>
        <v>151487</v>
      </c>
      <c r="G57" s="8"/>
    </row>
    <row r="58" spans="1:7" ht="12.75">
      <c r="A58" s="61" t="s">
        <v>317</v>
      </c>
      <c r="B58" s="16">
        <v>500</v>
      </c>
      <c r="C58" s="69" t="s">
        <v>324</v>
      </c>
      <c r="D58" s="69" t="s">
        <v>69</v>
      </c>
      <c r="E58" s="69"/>
      <c r="F58" s="8">
        <f t="shared" si="0"/>
        <v>151987</v>
      </c>
      <c r="G58" s="8"/>
    </row>
    <row r="59" spans="1:7" ht="12.75">
      <c r="A59" s="61" t="s">
        <v>332</v>
      </c>
      <c r="B59" s="16">
        <v>3000</v>
      </c>
      <c r="C59" s="69" t="s">
        <v>319</v>
      </c>
      <c r="D59" s="8" t="s">
        <v>280</v>
      </c>
      <c r="E59" s="69"/>
      <c r="F59" s="8">
        <f t="shared" si="0"/>
        <v>154987</v>
      </c>
      <c r="G59" s="8"/>
    </row>
    <row r="60" spans="1:7" ht="12.75">
      <c r="A60" s="61" t="s">
        <v>302</v>
      </c>
      <c r="B60" s="16">
        <v>5000</v>
      </c>
      <c r="C60" s="69" t="s">
        <v>320</v>
      </c>
      <c r="D60" s="8" t="s">
        <v>280</v>
      </c>
      <c r="E60" s="69"/>
      <c r="F60" s="8">
        <f t="shared" si="0"/>
        <v>159987</v>
      </c>
      <c r="G60" s="8"/>
    </row>
    <row r="61" spans="1:7" ht="12.75">
      <c r="A61" s="61" t="s">
        <v>317</v>
      </c>
      <c r="B61" s="16">
        <v>1000</v>
      </c>
      <c r="C61" s="69" t="s">
        <v>333</v>
      </c>
      <c r="D61" s="16" t="s">
        <v>167</v>
      </c>
      <c r="E61" s="69"/>
      <c r="F61" s="8">
        <f t="shared" si="0"/>
        <v>160987</v>
      </c>
      <c r="G61" s="8"/>
    </row>
    <row r="62" spans="1:7" ht="12.75">
      <c r="A62" s="61" t="s">
        <v>317</v>
      </c>
      <c r="B62" s="16">
        <v>500</v>
      </c>
      <c r="C62" s="69" t="s">
        <v>334</v>
      </c>
      <c r="D62" s="16" t="s">
        <v>167</v>
      </c>
      <c r="E62" s="69"/>
      <c r="F62" s="8">
        <f t="shared" si="0"/>
        <v>161487</v>
      </c>
      <c r="G62" s="8"/>
    </row>
    <row r="63" spans="1:7" ht="12.75">
      <c r="A63" s="61" t="s">
        <v>278</v>
      </c>
      <c r="B63" s="16">
        <v>1000</v>
      </c>
      <c r="C63" s="62" t="s">
        <v>318</v>
      </c>
      <c r="D63" s="69" t="s">
        <v>69</v>
      </c>
      <c r="E63" s="69"/>
      <c r="F63" s="8">
        <f t="shared" si="0"/>
        <v>162487</v>
      </c>
      <c r="G63" s="8"/>
    </row>
    <row r="64" spans="1:7" ht="12.75">
      <c r="A64" s="61" t="s">
        <v>278</v>
      </c>
      <c r="B64" s="16">
        <v>1000</v>
      </c>
      <c r="C64" s="20" t="s">
        <v>322</v>
      </c>
      <c r="D64" s="69" t="s">
        <v>69</v>
      </c>
      <c r="E64" s="69"/>
      <c r="F64" s="8">
        <f t="shared" si="0"/>
        <v>163487</v>
      </c>
      <c r="G64" s="8"/>
    </row>
    <row r="65" spans="1:7" ht="12.75">
      <c r="A65" s="61" t="s">
        <v>344</v>
      </c>
      <c r="B65" s="16">
        <v>1000</v>
      </c>
      <c r="C65" s="62" t="s">
        <v>335</v>
      </c>
      <c r="D65" s="69" t="s">
        <v>69</v>
      </c>
      <c r="E65" s="69"/>
      <c r="F65" s="8">
        <f t="shared" si="0"/>
        <v>164487</v>
      </c>
      <c r="G65" s="8"/>
    </row>
    <row r="66" spans="1:7" ht="12.75">
      <c r="A66" s="61" t="s">
        <v>361</v>
      </c>
      <c r="B66" s="16">
        <v>10000</v>
      </c>
      <c r="C66" s="16" t="s">
        <v>239</v>
      </c>
      <c r="D66" s="69" t="s">
        <v>362</v>
      </c>
      <c r="E66" s="69"/>
      <c r="F66" s="8">
        <f t="shared" si="0"/>
        <v>174487</v>
      </c>
      <c r="G66" s="8"/>
    </row>
    <row r="67" spans="1:7" ht="12.75">
      <c r="A67" s="61" t="s">
        <v>363</v>
      </c>
      <c r="B67" s="16">
        <v>3900</v>
      </c>
      <c r="C67" s="69" t="s">
        <v>350</v>
      </c>
      <c r="D67" s="16" t="s">
        <v>78</v>
      </c>
      <c r="E67" s="69" t="s">
        <v>151</v>
      </c>
      <c r="F67" s="8">
        <f t="shared" si="0"/>
        <v>178387</v>
      </c>
      <c r="G67" s="8"/>
    </row>
    <row r="68" spans="1:7" ht="12.75">
      <c r="A68" s="61" t="s">
        <v>363</v>
      </c>
      <c r="B68" s="16">
        <v>250</v>
      </c>
      <c r="C68" s="69" t="s">
        <v>382</v>
      </c>
      <c r="D68" s="16" t="s">
        <v>167</v>
      </c>
      <c r="E68" s="69"/>
      <c r="F68" s="8">
        <f t="shared" si="0"/>
        <v>178637</v>
      </c>
      <c r="G68" s="8"/>
    </row>
    <row r="69" spans="1:7" ht="12.75">
      <c r="A69" s="61" t="s">
        <v>368</v>
      </c>
      <c r="B69" s="16">
        <v>1000</v>
      </c>
      <c r="C69" s="69" t="s">
        <v>367</v>
      </c>
      <c r="D69" s="8" t="s">
        <v>244</v>
      </c>
      <c r="E69" s="69"/>
      <c r="F69" s="8">
        <f t="shared" si="0"/>
        <v>179637</v>
      </c>
      <c r="G69" s="8"/>
    </row>
    <row r="70" spans="1:7" ht="12.75">
      <c r="A70" s="61" t="s">
        <v>375</v>
      </c>
      <c r="B70" s="16">
        <v>7000</v>
      </c>
      <c r="C70" s="16" t="s">
        <v>376</v>
      </c>
      <c r="D70" s="16" t="s">
        <v>78</v>
      </c>
      <c r="E70" s="16"/>
      <c r="F70" s="8">
        <f t="shared" si="0"/>
        <v>186637</v>
      </c>
      <c r="G70" s="8"/>
    </row>
    <row r="71" spans="1:7" ht="12.75">
      <c r="A71" s="61" t="s">
        <v>381</v>
      </c>
      <c r="B71" s="16">
        <v>1000</v>
      </c>
      <c r="C71" s="8" t="s">
        <v>166</v>
      </c>
      <c r="D71" s="8" t="s">
        <v>280</v>
      </c>
      <c r="E71" s="16"/>
      <c r="F71" s="8">
        <f t="shared" si="0"/>
        <v>187637</v>
      </c>
      <c r="G71" s="8"/>
    </row>
    <row r="72" spans="1:7" ht="12.75">
      <c r="A72" s="61" t="s">
        <v>375</v>
      </c>
      <c r="B72" s="88">
        <v>250</v>
      </c>
      <c r="C72" s="8" t="s">
        <v>193</v>
      </c>
      <c r="D72" s="16" t="s">
        <v>78</v>
      </c>
      <c r="E72" s="69"/>
      <c r="F72" s="8">
        <f t="shared" si="0"/>
        <v>187887</v>
      </c>
      <c r="G72" s="8"/>
    </row>
    <row r="73" spans="1:7" ht="12.75">
      <c r="A73" s="61" t="s">
        <v>384</v>
      </c>
      <c r="B73" s="16">
        <v>1250</v>
      </c>
      <c r="C73" s="69" t="s">
        <v>343</v>
      </c>
      <c r="D73" s="69" t="s">
        <v>385</v>
      </c>
      <c r="E73" s="69"/>
      <c r="F73" s="8">
        <f t="shared" si="0"/>
        <v>189137</v>
      </c>
      <c r="G73" s="8"/>
    </row>
    <row r="74" spans="1:7" ht="12.75">
      <c r="A74" s="61"/>
      <c r="B74" s="16"/>
      <c r="C74" s="69"/>
      <c r="D74" s="69"/>
      <c r="E74" s="69"/>
      <c r="F74" s="8">
        <f t="shared" si="0"/>
        <v>189137</v>
      </c>
      <c r="G74" s="8"/>
    </row>
    <row r="75" spans="1:7" ht="12.75">
      <c r="A75" s="30"/>
      <c r="C75" s="64" t="s">
        <v>119</v>
      </c>
      <c r="D75" s="8"/>
      <c r="E75" s="62"/>
      <c r="F75" s="8">
        <f t="shared" si="0"/>
        <v>189137</v>
      </c>
      <c r="G75" s="8"/>
    </row>
    <row r="76" spans="1:7" ht="12.75">
      <c r="A76" s="30"/>
      <c r="C76" s="64" t="s">
        <v>120</v>
      </c>
      <c r="D76" s="16"/>
      <c r="E76" s="62"/>
      <c r="F76" s="8">
        <f>F75+B76</f>
        <v>189137</v>
      </c>
      <c r="G76" s="8"/>
    </row>
    <row r="77" spans="1:7" ht="12.75">
      <c r="A77" s="7"/>
      <c r="C77" s="64" t="s">
        <v>121</v>
      </c>
      <c r="D77" s="16"/>
      <c r="E77" s="8"/>
      <c r="F77" s="8">
        <f>F76+B77</f>
        <v>189137</v>
      </c>
      <c r="G77" s="8"/>
    </row>
    <row r="78" spans="1:7" ht="12.75">
      <c r="A78" s="7"/>
      <c r="C78" s="64" t="s">
        <v>122</v>
      </c>
      <c r="D78" s="16"/>
      <c r="E78" s="8"/>
      <c r="F78" s="8">
        <f>F77+B78</f>
        <v>189137</v>
      </c>
      <c r="G78" s="8"/>
    </row>
    <row r="79" spans="1:7" ht="12.75">
      <c r="A79" s="7"/>
      <c r="C79" s="62" t="s">
        <v>123</v>
      </c>
      <c r="D79" s="16"/>
      <c r="E79" s="8"/>
      <c r="F79" s="8">
        <f>F78+B79</f>
        <v>189137</v>
      </c>
      <c r="G79" s="8"/>
    </row>
    <row r="80" spans="1:7" ht="12.75">
      <c r="A80" s="7"/>
      <c r="C80" s="8"/>
      <c r="D80" s="8"/>
      <c r="E80" s="8"/>
      <c r="F80" s="8">
        <f>F79+B80</f>
        <v>189137</v>
      </c>
      <c r="G80" s="8"/>
    </row>
    <row r="81" spans="1:7" s="3" customFormat="1" ht="12.75">
      <c r="A81" s="9" t="s">
        <v>11</v>
      </c>
      <c r="B81" s="10"/>
      <c r="C81" s="10"/>
      <c r="D81" s="10"/>
      <c r="E81" s="15"/>
      <c r="F81" s="25">
        <f>F80</f>
        <v>189137</v>
      </c>
      <c r="G81" s="14">
        <f>SUM(G7:G80)</f>
        <v>0</v>
      </c>
    </row>
    <row r="82" ht="12.75">
      <c r="D82" s="2"/>
    </row>
    <row r="83" ht="12.75">
      <c r="D83" s="2"/>
    </row>
    <row r="84" spans="1:4" ht="12.75">
      <c r="A84" s="1" t="s">
        <v>7</v>
      </c>
      <c r="D84" s="2"/>
    </row>
    <row r="85" spans="1:7" ht="51.75" customHeight="1">
      <c r="A85" s="7" t="s">
        <v>8</v>
      </c>
      <c r="B85" s="8" t="s">
        <v>2</v>
      </c>
      <c r="C85" s="8" t="s">
        <v>3</v>
      </c>
      <c r="D85" s="8" t="s">
        <v>9</v>
      </c>
      <c r="E85" s="8" t="s">
        <v>13</v>
      </c>
      <c r="F85" s="11" t="s">
        <v>10</v>
      </c>
      <c r="G85" s="7" t="s">
        <v>6</v>
      </c>
    </row>
    <row r="86" spans="1:9" ht="12.75">
      <c r="A86" s="49"/>
      <c r="B86" s="16"/>
      <c r="C86" s="87"/>
      <c r="D86" s="49"/>
      <c r="E86" s="87"/>
      <c r="F86" s="45"/>
      <c r="G86" s="7">
        <f>B86</f>
        <v>0</v>
      </c>
      <c r="H86" s="29"/>
      <c r="I86" s="29"/>
    </row>
    <row r="87" spans="1:9" ht="12.75">
      <c r="A87" s="61" t="s">
        <v>154</v>
      </c>
      <c r="B87" s="86">
        <f>200*15</f>
        <v>3000</v>
      </c>
      <c r="C87" s="67" t="s">
        <v>50</v>
      </c>
      <c r="D87" s="68" t="s">
        <v>155</v>
      </c>
      <c r="E87" s="67" t="s">
        <v>96</v>
      </c>
      <c r="F87" s="45" t="s">
        <v>23</v>
      </c>
      <c r="G87" s="7">
        <f>G86+B87</f>
        <v>3000</v>
      </c>
      <c r="H87" s="29"/>
      <c r="I87" s="29"/>
    </row>
    <row r="88" spans="1:9" ht="12.75">
      <c r="A88" s="61" t="s">
        <v>154</v>
      </c>
      <c r="B88" s="86">
        <f>200*15</f>
        <v>3000</v>
      </c>
      <c r="C88" s="67" t="s">
        <v>50</v>
      </c>
      <c r="D88" s="68" t="s">
        <v>155</v>
      </c>
      <c r="E88" s="67" t="s">
        <v>109</v>
      </c>
      <c r="F88" s="8" t="s">
        <v>23</v>
      </c>
      <c r="G88" s="7">
        <f aca="true" t="shared" si="1" ref="G88:G151">G87+B88</f>
        <v>6000</v>
      </c>
      <c r="H88" s="29"/>
      <c r="I88" s="29"/>
    </row>
    <row r="89" spans="1:9" ht="12.75">
      <c r="A89" s="92">
        <v>39822</v>
      </c>
      <c r="B89" s="93">
        <v>203</v>
      </c>
      <c r="C89" s="93" t="s">
        <v>125</v>
      </c>
      <c r="D89" s="94" t="s">
        <v>159</v>
      </c>
      <c r="E89" s="93" t="s">
        <v>153</v>
      </c>
      <c r="F89" s="93" t="s">
        <v>60</v>
      </c>
      <c r="G89" s="7">
        <f t="shared" si="1"/>
        <v>6203</v>
      </c>
      <c r="H89" s="29"/>
      <c r="I89" s="29"/>
    </row>
    <row r="90" spans="1:12" ht="12.75">
      <c r="A90" s="92">
        <v>39822</v>
      </c>
      <c r="B90" s="93">
        <v>413</v>
      </c>
      <c r="C90" s="93" t="s">
        <v>125</v>
      </c>
      <c r="D90" s="94" t="s">
        <v>126</v>
      </c>
      <c r="E90" s="93" t="s">
        <v>153</v>
      </c>
      <c r="F90" s="93" t="s">
        <v>60</v>
      </c>
      <c r="G90" s="7">
        <f t="shared" si="1"/>
        <v>6616</v>
      </c>
      <c r="H90" s="29"/>
      <c r="I90" s="29"/>
      <c r="J90" s="53"/>
      <c r="K90" s="53"/>
      <c r="L90" s="53"/>
    </row>
    <row r="91" spans="1:9" ht="12.75">
      <c r="A91" s="63" t="s">
        <v>156</v>
      </c>
      <c r="B91" s="46">
        <v>3000</v>
      </c>
      <c r="C91" s="69" t="s">
        <v>59</v>
      </c>
      <c r="D91" s="63" t="s">
        <v>157</v>
      </c>
      <c r="E91" s="69" t="s">
        <v>158</v>
      </c>
      <c r="F91" s="8" t="s">
        <v>124</v>
      </c>
      <c r="G91" s="7">
        <f t="shared" si="1"/>
        <v>9616</v>
      </c>
      <c r="H91" s="29"/>
      <c r="I91" s="29"/>
    </row>
    <row r="92" spans="1:9" ht="12.75">
      <c r="A92" s="63" t="s">
        <v>186</v>
      </c>
      <c r="B92" s="54">
        <f>200*9</f>
        <v>1800</v>
      </c>
      <c r="C92" s="65" t="s">
        <v>50</v>
      </c>
      <c r="D92" s="66" t="s">
        <v>171</v>
      </c>
      <c r="E92" s="65" t="s">
        <v>158</v>
      </c>
      <c r="F92" s="8" t="s">
        <v>23</v>
      </c>
      <c r="G92" s="7">
        <f t="shared" si="1"/>
        <v>11416</v>
      </c>
      <c r="H92" s="29" t="s">
        <v>172</v>
      </c>
      <c r="I92" s="29"/>
    </row>
    <row r="93" spans="1:9" ht="12.75">
      <c r="A93" s="63" t="s">
        <v>186</v>
      </c>
      <c r="B93" s="54">
        <f aca="true" t="shared" si="2" ref="B93:B98">200*15</f>
        <v>3000</v>
      </c>
      <c r="C93" s="65" t="s">
        <v>50</v>
      </c>
      <c r="D93" s="66" t="s">
        <v>155</v>
      </c>
      <c r="E93" s="65" t="s">
        <v>143</v>
      </c>
      <c r="F93" s="8" t="s">
        <v>23</v>
      </c>
      <c r="G93" s="7">
        <f t="shared" si="1"/>
        <v>14416</v>
      </c>
      <c r="H93" s="29"/>
      <c r="I93" s="29"/>
    </row>
    <row r="94" spans="1:9" ht="12.75">
      <c r="A94" s="63" t="s">
        <v>186</v>
      </c>
      <c r="B94" s="54">
        <f t="shared" si="2"/>
        <v>3000</v>
      </c>
      <c r="C94" s="65" t="s">
        <v>50</v>
      </c>
      <c r="D94" s="66" t="s">
        <v>155</v>
      </c>
      <c r="E94" s="65" t="s">
        <v>160</v>
      </c>
      <c r="F94" s="8" t="s">
        <v>23</v>
      </c>
      <c r="G94" s="7">
        <f t="shared" si="1"/>
        <v>17416</v>
      </c>
      <c r="H94" s="29"/>
      <c r="I94" s="29"/>
    </row>
    <row r="95" spans="1:9" ht="12.75">
      <c r="A95" s="63" t="s">
        <v>186</v>
      </c>
      <c r="B95" s="54">
        <f t="shared" si="2"/>
        <v>3000</v>
      </c>
      <c r="C95" s="65" t="s">
        <v>50</v>
      </c>
      <c r="D95" s="66" t="s">
        <v>155</v>
      </c>
      <c r="E95" s="65" t="s">
        <v>161</v>
      </c>
      <c r="F95" s="8" t="s">
        <v>23</v>
      </c>
      <c r="G95" s="7">
        <f t="shared" si="1"/>
        <v>20416</v>
      </c>
      <c r="H95" s="29"/>
      <c r="I95" s="29"/>
    </row>
    <row r="96" spans="1:9" ht="12.75">
      <c r="A96" s="63" t="s">
        <v>186</v>
      </c>
      <c r="B96" s="54">
        <f t="shared" si="2"/>
        <v>3000</v>
      </c>
      <c r="C96" s="65" t="s">
        <v>50</v>
      </c>
      <c r="D96" s="66" t="s">
        <v>155</v>
      </c>
      <c r="E96" s="65" t="s">
        <v>145</v>
      </c>
      <c r="F96" s="8" t="s">
        <v>23</v>
      </c>
      <c r="G96" s="7">
        <f t="shared" si="1"/>
        <v>23416</v>
      </c>
      <c r="H96" s="29"/>
      <c r="I96" s="29"/>
    </row>
    <row r="97" spans="1:9" ht="12.75">
      <c r="A97" s="63" t="s">
        <v>186</v>
      </c>
      <c r="B97" s="54">
        <f t="shared" si="2"/>
        <v>3000</v>
      </c>
      <c r="C97" s="65" t="s">
        <v>50</v>
      </c>
      <c r="D97" s="66" t="s">
        <v>155</v>
      </c>
      <c r="E97" s="65" t="s">
        <v>85</v>
      </c>
      <c r="F97" s="8" t="s">
        <v>23</v>
      </c>
      <c r="G97" s="7">
        <f t="shared" si="1"/>
        <v>26416</v>
      </c>
      <c r="H97" s="29"/>
      <c r="I97" s="29"/>
    </row>
    <row r="98" spans="1:9" ht="12.75">
      <c r="A98" s="63" t="s">
        <v>186</v>
      </c>
      <c r="B98" s="54">
        <f t="shared" si="2"/>
        <v>3000</v>
      </c>
      <c r="C98" s="65" t="s">
        <v>50</v>
      </c>
      <c r="D98" s="66" t="s">
        <v>155</v>
      </c>
      <c r="E98" s="65" t="s">
        <v>173</v>
      </c>
      <c r="F98" s="8" t="s">
        <v>23</v>
      </c>
      <c r="G98" s="7">
        <f t="shared" si="1"/>
        <v>29416</v>
      </c>
      <c r="H98" s="29" t="s">
        <v>175</v>
      </c>
      <c r="I98" s="29"/>
    </row>
    <row r="99" spans="1:9" ht="12.75">
      <c r="A99" s="63" t="s">
        <v>186</v>
      </c>
      <c r="B99" s="46">
        <v>10035</v>
      </c>
      <c r="C99" s="69" t="s">
        <v>59</v>
      </c>
      <c r="D99" s="63" t="s">
        <v>195</v>
      </c>
      <c r="E99" s="69" t="s">
        <v>80</v>
      </c>
      <c r="F99" s="8" t="s">
        <v>60</v>
      </c>
      <c r="G99" s="7">
        <f t="shared" si="1"/>
        <v>39451</v>
      </c>
      <c r="H99" s="29"/>
      <c r="I99" s="29"/>
    </row>
    <row r="100" spans="1:9" ht="12.75">
      <c r="A100" s="63" t="s">
        <v>186</v>
      </c>
      <c r="B100" s="57">
        <f>250*6</f>
        <v>1500</v>
      </c>
      <c r="C100" s="84" t="s">
        <v>50</v>
      </c>
      <c r="D100" s="85" t="s">
        <v>174</v>
      </c>
      <c r="E100" s="78" t="s">
        <v>86</v>
      </c>
      <c r="F100" s="8" t="s">
        <v>23</v>
      </c>
      <c r="G100" s="7">
        <f t="shared" si="1"/>
        <v>40951</v>
      </c>
      <c r="H100" s="29"/>
      <c r="I100" s="29"/>
    </row>
    <row r="101" spans="1:9" ht="12.75">
      <c r="A101" s="63" t="s">
        <v>186</v>
      </c>
      <c r="B101" s="57">
        <f>250*17</f>
        <v>4250</v>
      </c>
      <c r="C101" s="84" t="s">
        <v>50</v>
      </c>
      <c r="D101" s="85" t="s">
        <v>189</v>
      </c>
      <c r="E101" s="78" t="s">
        <v>81</v>
      </c>
      <c r="F101" s="8" t="s">
        <v>23</v>
      </c>
      <c r="G101" s="7">
        <f t="shared" si="1"/>
        <v>45201</v>
      </c>
      <c r="H101" s="29"/>
      <c r="I101" s="29"/>
    </row>
    <row r="102" spans="1:9" ht="12.75">
      <c r="A102" s="63" t="s">
        <v>186</v>
      </c>
      <c r="B102" s="57">
        <f>250*17</f>
        <v>4250</v>
      </c>
      <c r="C102" s="84" t="s">
        <v>50</v>
      </c>
      <c r="D102" s="85" t="s">
        <v>189</v>
      </c>
      <c r="E102" s="78" t="s">
        <v>190</v>
      </c>
      <c r="F102" s="8" t="s">
        <v>23</v>
      </c>
      <c r="G102" s="7">
        <f t="shared" si="1"/>
        <v>49451</v>
      </c>
      <c r="H102" s="29"/>
      <c r="I102" s="29"/>
    </row>
    <row r="103" spans="1:9" ht="12.75">
      <c r="A103" s="63" t="s">
        <v>186</v>
      </c>
      <c r="B103" s="57">
        <f>250*17</f>
        <v>4250</v>
      </c>
      <c r="C103" s="84" t="s">
        <v>50</v>
      </c>
      <c r="D103" s="85" t="s">
        <v>164</v>
      </c>
      <c r="E103" s="84" t="s">
        <v>188</v>
      </c>
      <c r="F103" s="8" t="s">
        <v>23</v>
      </c>
      <c r="G103" s="7">
        <f t="shared" si="1"/>
        <v>53701</v>
      </c>
      <c r="H103" s="29"/>
      <c r="I103" s="29"/>
    </row>
    <row r="104" spans="1:9" ht="12.75">
      <c r="A104" s="63" t="s">
        <v>156</v>
      </c>
      <c r="B104" s="46">
        <v>1000</v>
      </c>
      <c r="C104" s="69" t="s">
        <v>125</v>
      </c>
      <c r="D104" s="63" t="s">
        <v>170</v>
      </c>
      <c r="E104" s="69" t="s">
        <v>63</v>
      </c>
      <c r="F104" s="8" t="s">
        <v>23</v>
      </c>
      <c r="G104" s="7">
        <f t="shared" si="1"/>
        <v>54701</v>
      </c>
      <c r="H104" s="29"/>
      <c r="I104" s="29"/>
    </row>
    <row r="105" spans="1:9" ht="12.75">
      <c r="A105" s="63" t="s">
        <v>192</v>
      </c>
      <c r="B105" s="46">
        <v>2000</v>
      </c>
      <c r="C105" s="95" t="s">
        <v>50</v>
      </c>
      <c r="D105" s="96" t="s">
        <v>231</v>
      </c>
      <c r="E105" s="95" t="s">
        <v>80</v>
      </c>
      <c r="F105" s="8" t="s">
        <v>23</v>
      </c>
      <c r="G105" s="7">
        <f t="shared" si="1"/>
        <v>56701</v>
      </c>
      <c r="H105" s="29" t="s">
        <v>232</v>
      </c>
      <c r="I105" s="29"/>
    </row>
    <row r="106" spans="1:9" ht="12.75">
      <c r="A106" s="63" t="s">
        <v>187</v>
      </c>
      <c r="B106" s="46">
        <v>3000</v>
      </c>
      <c r="C106" s="69" t="s">
        <v>183</v>
      </c>
      <c r="D106" s="63" t="s">
        <v>184</v>
      </c>
      <c r="E106" s="69" t="s">
        <v>185</v>
      </c>
      <c r="F106" s="8" t="s">
        <v>23</v>
      </c>
      <c r="G106" s="7">
        <f t="shared" si="1"/>
        <v>59701</v>
      </c>
      <c r="H106" s="29"/>
      <c r="I106" s="29"/>
    </row>
    <row r="107" spans="1:9" ht="12.75">
      <c r="A107" s="63" t="s">
        <v>309</v>
      </c>
      <c r="B107" s="54">
        <f aca="true" t="shared" si="3" ref="B107:B112">200*16</f>
        <v>3200</v>
      </c>
      <c r="C107" s="65" t="s">
        <v>50</v>
      </c>
      <c r="D107" s="66" t="s">
        <v>196</v>
      </c>
      <c r="E107" s="65" t="s">
        <v>143</v>
      </c>
      <c r="F107" s="8" t="s">
        <v>23</v>
      </c>
      <c r="G107" s="7">
        <f t="shared" si="1"/>
        <v>62901</v>
      </c>
      <c r="H107" s="29"/>
      <c r="I107" s="29"/>
    </row>
    <row r="108" spans="1:9" ht="12.75">
      <c r="A108" s="63" t="s">
        <v>309</v>
      </c>
      <c r="B108" s="54">
        <f t="shared" si="3"/>
        <v>3200</v>
      </c>
      <c r="C108" s="65" t="s">
        <v>50</v>
      </c>
      <c r="D108" s="66" t="s">
        <v>196</v>
      </c>
      <c r="E108" s="65" t="s">
        <v>160</v>
      </c>
      <c r="F108" s="8" t="s">
        <v>23</v>
      </c>
      <c r="G108" s="7">
        <f t="shared" si="1"/>
        <v>66101</v>
      </c>
      <c r="H108" s="29"/>
      <c r="I108" s="29"/>
    </row>
    <row r="109" spans="1:9" ht="12.75">
      <c r="A109" s="63" t="s">
        <v>309</v>
      </c>
      <c r="B109" s="54">
        <f t="shared" si="3"/>
        <v>3200</v>
      </c>
      <c r="C109" s="65" t="s">
        <v>50</v>
      </c>
      <c r="D109" s="66" t="s">
        <v>196</v>
      </c>
      <c r="E109" s="65" t="s">
        <v>161</v>
      </c>
      <c r="F109" s="8" t="s">
        <v>23</v>
      </c>
      <c r="G109" s="7">
        <f t="shared" si="1"/>
        <v>69301</v>
      </c>
      <c r="H109" s="29"/>
      <c r="I109" s="29"/>
    </row>
    <row r="110" spans="1:9" ht="12.75">
      <c r="A110" s="63" t="s">
        <v>309</v>
      </c>
      <c r="B110" s="54">
        <f t="shared" si="3"/>
        <v>3200</v>
      </c>
      <c r="C110" s="65" t="s">
        <v>50</v>
      </c>
      <c r="D110" s="66" t="s">
        <v>196</v>
      </c>
      <c r="E110" s="65" t="s">
        <v>145</v>
      </c>
      <c r="F110" s="8" t="s">
        <v>23</v>
      </c>
      <c r="G110" s="7">
        <f t="shared" si="1"/>
        <v>72501</v>
      </c>
      <c r="H110" s="29"/>
      <c r="I110" s="29"/>
    </row>
    <row r="111" spans="1:9" ht="12.75">
      <c r="A111" s="63" t="s">
        <v>309</v>
      </c>
      <c r="B111" s="54">
        <f t="shared" si="3"/>
        <v>3200</v>
      </c>
      <c r="C111" s="65" t="s">
        <v>50</v>
      </c>
      <c r="D111" s="66" t="s">
        <v>196</v>
      </c>
      <c r="E111" s="65" t="s">
        <v>85</v>
      </c>
      <c r="F111" s="8" t="s">
        <v>23</v>
      </c>
      <c r="G111" s="7">
        <f t="shared" si="1"/>
        <v>75701</v>
      </c>
      <c r="H111" s="29"/>
      <c r="I111" s="29"/>
    </row>
    <row r="112" spans="1:9" ht="12.75">
      <c r="A112" s="63" t="s">
        <v>309</v>
      </c>
      <c r="B112" s="54">
        <f t="shared" si="3"/>
        <v>3200</v>
      </c>
      <c r="C112" s="65" t="s">
        <v>50</v>
      </c>
      <c r="D112" s="66" t="s">
        <v>196</v>
      </c>
      <c r="E112" s="65" t="s">
        <v>173</v>
      </c>
      <c r="F112" s="8" t="s">
        <v>23</v>
      </c>
      <c r="G112" s="7">
        <f t="shared" si="1"/>
        <v>78901</v>
      </c>
      <c r="H112" s="29"/>
      <c r="I112" s="29"/>
    </row>
    <row r="113" spans="1:9" ht="12.75">
      <c r="A113" s="63" t="s">
        <v>309</v>
      </c>
      <c r="B113" s="54">
        <f>200*(31-14)</f>
        <v>3400</v>
      </c>
      <c r="C113" s="65" t="s">
        <v>50</v>
      </c>
      <c r="D113" s="66" t="s">
        <v>191</v>
      </c>
      <c r="E113" s="65" t="s">
        <v>180</v>
      </c>
      <c r="F113" s="8" t="s">
        <v>23</v>
      </c>
      <c r="G113" s="7">
        <f t="shared" si="1"/>
        <v>82301</v>
      </c>
      <c r="H113" s="29"/>
      <c r="I113" s="29"/>
    </row>
    <row r="114" spans="1:9" ht="12.75">
      <c r="A114" s="63" t="s">
        <v>309</v>
      </c>
      <c r="B114" s="54">
        <v>800</v>
      </c>
      <c r="C114" s="65" t="s">
        <v>50</v>
      </c>
      <c r="D114" s="66" t="s">
        <v>197</v>
      </c>
      <c r="E114" s="65" t="s">
        <v>181</v>
      </c>
      <c r="F114" s="8" t="s">
        <v>23</v>
      </c>
      <c r="G114" s="7">
        <f t="shared" si="1"/>
        <v>83101</v>
      </c>
      <c r="H114" s="29"/>
      <c r="I114" s="29"/>
    </row>
    <row r="115" spans="1:9" ht="12.75">
      <c r="A115" s="63" t="s">
        <v>309</v>
      </c>
      <c r="B115" s="54">
        <f>200*(31-16)</f>
        <v>3000</v>
      </c>
      <c r="C115" s="65" t="s">
        <v>50</v>
      </c>
      <c r="D115" s="66" t="s">
        <v>198</v>
      </c>
      <c r="E115" s="65" t="s">
        <v>81</v>
      </c>
      <c r="F115" s="8" t="s">
        <v>23</v>
      </c>
      <c r="G115" s="7">
        <f t="shared" si="1"/>
        <v>86101</v>
      </c>
      <c r="H115" s="29"/>
      <c r="I115" s="29"/>
    </row>
    <row r="116" spans="1:9" ht="12.75">
      <c r="A116" s="63" t="s">
        <v>309</v>
      </c>
      <c r="B116" s="54">
        <f>200*(27-16)</f>
        <v>2200</v>
      </c>
      <c r="C116" s="65" t="s">
        <v>50</v>
      </c>
      <c r="D116" s="66" t="s">
        <v>268</v>
      </c>
      <c r="E116" s="65" t="s">
        <v>190</v>
      </c>
      <c r="F116" s="8" t="s">
        <v>23</v>
      </c>
      <c r="G116" s="7">
        <f t="shared" si="1"/>
        <v>88301</v>
      </c>
      <c r="H116" s="29" t="s">
        <v>269</v>
      </c>
      <c r="I116" s="29"/>
    </row>
    <row r="117" spans="1:12" ht="12.75">
      <c r="A117" s="61" t="s">
        <v>290</v>
      </c>
      <c r="B117" s="86">
        <f>200*16</f>
        <v>3200</v>
      </c>
      <c r="C117" s="67" t="s">
        <v>50</v>
      </c>
      <c r="D117" s="68" t="s">
        <v>196</v>
      </c>
      <c r="E117" s="67" t="s">
        <v>96</v>
      </c>
      <c r="F117" s="45" t="s">
        <v>23</v>
      </c>
      <c r="G117" s="7">
        <f t="shared" si="1"/>
        <v>91501</v>
      </c>
      <c r="H117" s="29"/>
      <c r="I117" s="29"/>
      <c r="J117" s="53"/>
      <c r="K117" s="53"/>
      <c r="L117" s="53"/>
    </row>
    <row r="118" spans="1:12" ht="12.75">
      <c r="A118" s="61" t="s">
        <v>290</v>
      </c>
      <c r="B118" s="86">
        <f>200*16</f>
        <v>3200</v>
      </c>
      <c r="C118" s="67" t="s">
        <v>50</v>
      </c>
      <c r="D118" s="68" t="s">
        <v>196</v>
      </c>
      <c r="E118" s="67" t="s">
        <v>109</v>
      </c>
      <c r="F118" s="8" t="s">
        <v>23</v>
      </c>
      <c r="G118" s="7">
        <f t="shared" si="1"/>
        <v>94701</v>
      </c>
      <c r="H118" s="29" t="s">
        <v>291</v>
      </c>
      <c r="I118" s="29"/>
      <c r="J118" s="53"/>
      <c r="K118" s="53"/>
      <c r="L118" s="53"/>
    </row>
    <row r="119" spans="1:12" ht="12.75">
      <c r="A119" s="61" t="s">
        <v>290</v>
      </c>
      <c r="B119" s="86">
        <v>800</v>
      </c>
      <c r="C119" s="67" t="s">
        <v>50</v>
      </c>
      <c r="D119" s="68" t="s">
        <v>292</v>
      </c>
      <c r="E119" s="67" t="s">
        <v>265</v>
      </c>
      <c r="F119" s="8" t="s">
        <v>23</v>
      </c>
      <c r="G119" s="7">
        <f t="shared" si="1"/>
        <v>95501</v>
      </c>
      <c r="H119" s="29"/>
      <c r="I119" s="29"/>
      <c r="J119" s="53"/>
      <c r="K119" s="53"/>
      <c r="L119" s="53"/>
    </row>
    <row r="120" spans="1:9" ht="12.75">
      <c r="A120" s="63" t="s">
        <v>186</v>
      </c>
      <c r="B120" s="57">
        <f>250*17</f>
        <v>4250</v>
      </c>
      <c r="C120" s="84" t="s">
        <v>50</v>
      </c>
      <c r="D120" s="85" t="s">
        <v>298</v>
      </c>
      <c r="E120" s="84" t="s">
        <v>188</v>
      </c>
      <c r="F120" s="8" t="s">
        <v>23</v>
      </c>
      <c r="G120" s="7">
        <f t="shared" si="1"/>
        <v>99751</v>
      </c>
      <c r="H120" s="29"/>
      <c r="I120" s="29"/>
    </row>
    <row r="121" spans="1:9" ht="12.75">
      <c r="A121" s="97">
        <v>39806</v>
      </c>
      <c r="B121" s="16">
        <v>152</v>
      </c>
      <c r="C121" s="16" t="s">
        <v>125</v>
      </c>
      <c r="D121" s="98" t="s">
        <v>219</v>
      </c>
      <c r="E121" s="16" t="s">
        <v>220</v>
      </c>
      <c r="F121" s="8" t="s">
        <v>23</v>
      </c>
      <c r="G121" s="7">
        <f t="shared" si="1"/>
        <v>99903</v>
      </c>
      <c r="H121" s="29"/>
      <c r="I121" s="29"/>
    </row>
    <row r="122" spans="1:9" ht="12.75">
      <c r="A122" s="97">
        <v>39806</v>
      </c>
      <c r="B122" s="16">
        <v>148</v>
      </c>
      <c r="C122" s="16" t="s">
        <v>125</v>
      </c>
      <c r="D122" s="98" t="s">
        <v>219</v>
      </c>
      <c r="E122" s="16" t="s">
        <v>221</v>
      </c>
      <c r="F122" s="8" t="s">
        <v>23</v>
      </c>
      <c r="G122" s="7">
        <f t="shared" si="1"/>
        <v>100051</v>
      </c>
      <c r="H122" s="29"/>
      <c r="I122" s="29"/>
    </row>
    <row r="123" spans="1:9" ht="12.75">
      <c r="A123" s="97">
        <v>39828</v>
      </c>
      <c r="B123" s="99">
        <f>150*6</f>
        <v>900</v>
      </c>
      <c r="C123" s="100" t="s">
        <v>50</v>
      </c>
      <c r="D123" s="101" t="s">
        <v>229</v>
      </c>
      <c r="E123" s="100" t="s">
        <v>221</v>
      </c>
      <c r="F123" s="8" t="s">
        <v>23</v>
      </c>
      <c r="G123" s="7">
        <f t="shared" si="1"/>
        <v>100951</v>
      </c>
      <c r="H123" s="29"/>
      <c r="I123" s="29"/>
    </row>
    <row r="124" spans="1:9" ht="12.75">
      <c r="A124" s="97">
        <v>39831</v>
      </c>
      <c r="B124" s="16">
        <v>1555</v>
      </c>
      <c r="C124" s="16" t="s">
        <v>59</v>
      </c>
      <c r="D124" s="61" t="s">
        <v>227</v>
      </c>
      <c r="E124" s="16" t="s">
        <v>151</v>
      </c>
      <c r="F124" s="8" t="s">
        <v>228</v>
      </c>
      <c r="G124" s="7">
        <f t="shared" si="1"/>
        <v>102506</v>
      </c>
      <c r="H124" s="29"/>
      <c r="I124" s="29"/>
    </row>
    <row r="125" spans="1:9" ht="12.75">
      <c r="A125" s="97">
        <v>39831</v>
      </c>
      <c r="B125" s="16">
        <v>289</v>
      </c>
      <c r="C125" s="16" t="s">
        <v>199</v>
      </c>
      <c r="D125" s="61" t="s">
        <v>222</v>
      </c>
      <c r="E125" s="16" t="s">
        <v>151</v>
      </c>
      <c r="F125" s="8" t="s">
        <v>228</v>
      </c>
      <c r="G125" s="7">
        <f t="shared" si="1"/>
        <v>102795</v>
      </c>
      <c r="H125" s="29"/>
      <c r="I125" s="29"/>
    </row>
    <row r="126" spans="1:9" ht="12.75">
      <c r="A126" s="97">
        <v>39831</v>
      </c>
      <c r="B126" s="16">
        <v>1131</v>
      </c>
      <c r="C126" s="16" t="s">
        <v>199</v>
      </c>
      <c r="D126" s="61" t="s">
        <v>223</v>
      </c>
      <c r="E126" s="16" t="s">
        <v>224</v>
      </c>
      <c r="F126" s="8" t="s">
        <v>228</v>
      </c>
      <c r="G126" s="7">
        <f t="shared" si="1"/>
        <v>103926</v>
      </c>
      <c r="H126" s="29"/>
      <c r="I126" s="29"/>
    </row>
    <row r="127" spans="1:9" ht="12.75">
      <c r="A127" s="97">
        <v>39833</v>
      </c>
      <c r="B127" s="16">
        <v>445</v>
      </c>
      <c r="C127" s="16" t="s">
        <v>199</v>
      </c>
      <c r="D127" s="61" t="s">
        <v>225</v>
      </c>
      <c r="E127" s="16" t="s">
        <v>226</v>
      </c>
      <c r="F127" s="8" t="s">
        <v>228</v>
      </c>
      <c r="G127" s="7">
        <f t="shared" si="1"/>
        <v>104371</v>
      </c>
      <c r="H127" s="29"/>
      <c r="I127" s="29"/>
    </row>
    <row r="128" spans="1:9" ht="12.75">
      <c r="A128" s="63" t="s">
        <v>230</v>
      </c>
      <c r="B128" s="46">
        <f>250*7</f>
        <v>1750</v>
      </c>
      <c r="C128" s="95" t="s">
        <v>50</v>
      </c>
      <c r="D128" s="96" t="s">
        <v>233</v>
      </c>
      <c r="E128" s="95" t="s">
        <v>80</v>
      </c>
      <c r="F128" s="8" t="s">
        <v>23</v>
      </c>
      <c r="G128" s="7">
        <f t="shared" si="1"/>
        <v>106121</v>
      </c>
      <c r="H128" s="29"/>
      <c r="I128" s="29"/>
    </row>
    <row r="129" spans="1:9" ht="12.75">
      <c r="A129" s="63" t="s">
        <v>309</v>
      </c>
      <c r="B129" s="54">
        <f>200*9</f>
        <v>1800</v>
      </c>
      <c r="C129" s="65" t="s">
        <v>50</v>
      </c>
      <c r="D129" s="66" t="s">
        <v>234</v>
      </c>
      <c r="E129" s="65" t="s">
        <v>235</v>
      </c>
      <c r="F129" s="8" t="s">
        <v>23</v>
      </c>
      <c r="G129" s="7">
        <f t="shared" si="1"/>
        <v>107921</v>
      </c>
      <c r="H129" s="29" t="s">
        <v>236</v>
      </c>
      <c r="I129" s="29"/>
    </row>
    <row r="130" spans="1:9" ht="12.75">
      <c r="A130" s="63" t="s">
        <v>230</v>
      </c>
      <c r="B130" s="46">
        <v>90</v>
      </c>
      <c r="C130" s="69" t="s">
        <v>125</v>
      </c>
      <c r="D130" s="63" t="s">
        <v>237</v>
      </c>
      <c r="E130" s="69" t="s">
        <v>80</v>
      </c>
      <c r="F130" s="8" t="s">
        <v>23</v>
      </c>
      <c r="G130" s="7">
        <f t="shared" si="1"/>
        <v>108011</v>
      </c>
      <c r="H130" s="29"/>
      <c r="I130" s="29"/>
    </row>
    <row r="131" spans="1:9" ht="12.75">
      <c r="A131" s="97">
        <v>39837</v>
      </c>
      <c r="B131" s="16">
        <v>1435</v>
      </c>
      <c r="C131" s="16" t="s">
        <v>59</v>
      </c>
      <c r="D131" s="61" t="s">
        <v>245</v>
      </c>
      <c r="E131" s="16" t="s">
        <v>151</v>
      </c>
      <c r="F131" s="8" t="s">
        <v>228</v>
      </c>
      <c r="G131" s="7">
        <f t="shared" si="1"/>
        <v>109446</v>
      </c>
      <c r="H131" s="29"/>
      <c r="I131" s="29"/>
    </row>
    <row r="132" spans="1:9" ht="12.75">
      <c r="A132" s="97">
        <v>39838</v>
      </c>
      <c r="B132" s="16">
        <v>319</v>
      </c>
      <c r="C132" s="16" t="s">
        <v>125</v>
      </c>
      <c r="D132" s="61" t="s">
        <v>246</v>
      </c>
      <c r="E132" s="16" t="s">
        <v>182</v>
      </c>
      <c r="F132" s="8" t="s">
        <v>228</v>
      </c>
      <c r="G132" s="7">
        <f t="shared" si="1"/>
        <v>109765</v>
      </c>
      <c r="H132" s="29"/>
      <c r="I132" s="29"/>
    </row>
    <row r="133" spans="1:9" ht="12.75">
      <c r="A133" s="97">
        <v>39842</v>
      </c>
      <c r="B133" s="16">
        <v>340</v>
      </c>
      <c r="C133" s="16" t="s">
        <v>125</v>
      </c>
      <c r="D133" s="61" t="s">
        <v>260</v>
      </c>
      <c r="E133" s="16" t="s">
        <v>182</v>
      </c>
      <c r="F133" s="8" t="s">
        <v>228</v>
      </c>
      <c r="G133" s="7">
        <f t="shared" si="1"/>
        <v>110105</v>
      </c>
      <c r="H133" s="29"/>
      <c r="I133" s="29"/>
    </row>
    <row r="134" spans="1:9" ht="12.75">
      <c r="A134" s="97">
        <v>39844</v>
      </c>
      <c r="B134" s="99">
        <f>150*7</f>
        <v>1050</v>
      </c>
      <c r="C134" s="100" t="s">
        <v>50</v>
      </c>
      <c r="D134" s="101" t="s">
        <v>247</v>
      </c>
      <c r="E134" s="100" t="s">
        <v>182</v>
      </c>
      <c r="F134" s="8" t="s">
        <v>23</v>
      </c>
      <c r="G134" s="7">
        <f t="shared" si="1"/>
        <v>111155</v>
      </c>
      <c r="H134" s="29"/>
      <c r="I134" s="29"/>
    </row>
    <row r="135" spans="1:9" ht="12.75">
      <c r="A135" s="97">
        <v>39845</v>
      </c>
      <c r="B135" s="16">
        <v>619</v>
      </c>
      <c r="C135" s="16" t="s">
        <v>125</v>
      </c>
      <c r="D135" s="61" t="s">
        <v>261</v>
      </c>
      <c r="E135" s="16" t="s">
        <v>262</v>
      </c>
      <c r="F135" s="8" t="s">
        <v>228</v>
      </c>
      <c r="G135" s="7">
        <f t="shared" si="1"/>
        <v>111774</v>
      </c>
      <c r="H135" s="29"/>
      <c r="I135" s="29"/>
    </row>
    <row r="136" spans="1:9" ht="12.75">
      <c r="A136" s="79" t="s">
        <v>259</v>
      </c>
      <c r="B136" s="46">
        <v>1000</v>
      </c>
      <c r="C136" s="69" t="s">
        <v>59</v>
      </c>
      <c r="D136" s="63" t="s">
        <v>267</v>
      </c>
      <c r="E136" s="69" t="s">
        <v>265</v>
      </c>
      <c r="F136" s="62" t="s">
        <v>266</v>
      </c>
      <c r="G136" s="7">
        <f t="shared" si="1"/>
        <v>112774</v>
      </c>
      <c r="H136" s="29"/>
      <c r="I136" s="29"/>
    </row>
    <row r="137" spans="1:9" ht="12.75">
      <c r="A137" s="79" t="s">
        <v>289</v>
      </c>
      <c r="B137" s="46">
        <v>3000</v>
      </c>
      <c r="C137" s="16" t="s">
        <v>50</v>
      </c>
      <c r="D137" s="63" t="s">
        <v>275</v>
      </c>
      <c r="E137" s="16" t="s">
        <v>80</v>
      </c>
      <c r="F137" s="62" t="s">
        <v>23</v>
      </c>
      <c r="G137" s="7">
        <f t="shared" si="1"/>
        <v>115774</v>
      </c>
      <c r="H137" s="29"/>
      <c r="I137" s="29"/>
    </row>
    <row r="138" spans="1:9" ht="12.75">
      <c r="A138" s="97" t="s">
        <v>276</v>
      </c>
      <c r="B138" s="46">
        <v>8175</v>
      </c>
      <c r="C138" s="16" t="s">
        <v>59</v>
      </c>
      <c r="D138" s="63" t="s">
        <v>277</v>
      </c>
      <c r="E138" s="16" t="s">
        <v>151</v>
      </c>
      <c r="F138" s="8" t="s">
        <v>60</v>
      </c>
      <c r="G138" s="7">
        <f t="shared" si="1"/>
        <v>123949</v>
      </c>
      <c r="H138" s="29"/>
      <c r="I138" s="29"/>
    </row>
    <row r="139" spans="1:9" ht="12.75">
      <c r="A139" s="119" t="s">
        <v>276</v>
      </c>
      <c r="B139" s="46">
        <f>300+390+205</f>
        <v>895</v>
      </c>
      <c r="C139" s="16" t="s">
        <v>199</v>
      </c>
      <c r="D139" s="63" t="s">
        <v>299</v>
      </c>
      <c r="E139" s="16" t="s">
        <v>151</v>
      </c>
      <c r="F139" s="8" t="s">
        <v>60</v>
      </c>
      <c r="G139" s="7">
        <f t="shared" si="1"/>
        <v>124844</v>
      </c>
      <c r="H139" s="29"/>
      <c r="I139" s="29"/>
    </row>
    <row r="140" spans="1:9" ht="12.75">
      <c r="A140" s="63" t="s">
        <v>309</v>
      </c>
      <c r="B140" s="54">
        <f>200*15</f>
        <v>3000</v>
      </c>
      <c r="C140" s="65" t="s">
        <v>50</v>
      </c>
      <c r="D140" s="66" t="s">
        <v>286</v>
      </c>
      <c r="E140" s="65" t="s">
        <v>143</v>
      </c>
      <c r="F140" s="8" t="s">
        <v>23</v>
      </c>
      <c r="G140" s="7">
        <f t="shared" si="1"/>
        <v>127844</v>
      </c>
      <c r="H140" s="29"/>
      <c r="I140" s="29"/>
    </row>
    <row r="141" spans="1:9" ht="12.75">
      <c r="A141" s="63" t="s">
        <v>309</v>
      </c>
      <c r="B141" s="54">
        <f>200</f>
        <v>200</v>
      </c>
      <c r="C141" s="65" t="s">
        <v>50</v>
      </c>
      <c r="D141" s="66" t="s">
        <v>288</v>
      </c>
      <c r="E141" s="65" t="s">
        <v>160</v>
      </c>
      <c r="F141" s="45" t="s">
        <v>23</v>
      </c>
      <c r="G141" s="7">
        <f t="shared" si="1"/>
        <v>128044</v>
      </c>
      <c r="H141" s="29" t="s">
        <v>306</v>
      </c>
      <c r="I141" s="29"/>
    </row>
    <row r="142" spans="1:9" ht="12.75">
      <c r="A142" s="63" t="s">
        <v>309</v>
      </c>
      <c r="B142" s="54">
        <f aca="true" t="shared" si="4" ref="B142:B147">200*15</f>
        <v>3000</v>
      </c>
      <c r="C142" s="65" t="s">
        <v>50</v>
      </c>
      <c r="D142" s="66" t="s">
        <v>286</v>
      </c>
      <c r="E142" s="65" t="s">
        <v>161</v>
      </c>
      <c r="F142" s="8" t="s">
        <v>23</v>
      </c>
      <c r="G142" s="7">
        <f t="shared" si="1"/>
        <v>131044</v>
      </c>
      <c r="H142" s="29"/>
      <c r="I142" s="29"/>
    </row>
    <row r="143" spans="1:9" ht="12.75">
      <c r="A143" s="63" t="s">
        <v>309</v>
      </c>
      <c r="B143" s="54">
        <f>200*4</f>
        <v>800</v>
      </c>
      <c r="C143" s="65" t="s">
        <v>50</v>
      </c>
      <c r="D143" s="66" t="s">
        <v>287</v>
      </c>
      <c r="E143" s="65" t="s">
        <v>145</v>
      </c>
      <c r="F143" s="45" t="s">
        <v>23</v>
      </c>
      <c r="G143" s="7">
        <f t="shared" si="1"/>
        <v>131844</v>
      </c>
      <c r="H143" s="29" t="s">
        <v>305</v>
      </c>
      <c r="I143" s="29"/>
    </row>
    <row r="144" spans="1:9" ht="12.75">
      <c r="A144" s="63" t="s">
        <v>309</v>
      </c>
      <c r="B144" s="54">
        <f t="shared" si="4"/>
        <v>3000</v>
      </c>
      <c r="C144" s="65" t="s">
        <v>50</v>
      </c>
      <c r="D144" s="66" t="s">
        <v>286</v>
      </c>
      <c r="E144" s="65" t="s">
        <v>85</v>
      </c>
      <c r="F144" s="8" t="s">
        <v>23</v>
      </c>
      <c r="G144" s="7">
        <f t="shared" si="1"/>
        <v>134844</v>
      </c>
      <c r="H144" s="29"/>
      <c r="I144" s="29"/>
    </row>
    <row r="145" spans="1:9" ht="12.75">
      <c r="A145" s="63" t="s">
        <v>309</v>
      </c>
      <c r="B145" s="54">
        <f t="shared" si="4"/>
        <v>3000</v>
      </c>
      <c r="C145" s="65" t="s">
        <v>50</v>
      </c>
      <c r="D145" s="66" t="s">
        <v>286</v>
      </c>
      <c r="E145" s="65" t="s">
        <v>173</v>
      </c>
      <c r="F145" s="45" t="s">
        <v>23</v>
      </c>
      <c r="G145" s="7">
        <f t="shared" si="1"/>
        <v>137844</v>
      </c>
      <c r="H145" s="29"/>
      <c r="I145" s="29"/>
    </row>
    <row r="146" spans="1:9" ht="12.75">
      <c r="A146" s="63" t="s">
        <v>309</v>
      </c>
      <c r="B146" s="54">
        <f>200*7</f>
        <v>1400</v>
      </c>
      <c r="C146" s="65" t="s">
        <v>50</v>
      </c>
      <c r="D146" s="66" t="s">
        <v>303</v>
      </c>
      <c r="E146" s="65" t="s">
        <v>180</v>
      </c>
      <c r="F146" s="8" t="s">
        <v>23</v>
      </c>
      <c r="G146" s="7">
        <f t="shared" si="1"/>
        <v>139244</v>
      </c>
      <c r="H146" s="29" t="s">
        <v>304</v>
      </c>
      <c r="I146" s="29"/>
    </row>
    <row r="147" spans="1:9" ht="12.75">
      <c r="A147" s="63" t="s">
        <v>309</v>
      </c>
      <c r="B147" s="54">
        <f t="shared" si="4"/>
        <v>3000</v>
      </c>
      <c r="C147" s="65" t="s">
        <v>50</v>
      </c>
      <c r="D147" s="66" t="s">
        <v>286</v>
      </c>
      <c r="E147" s="65" t="s">
        <v>81</v>
      </c>
      <c r="F147" s="45" t="s">
        <v>23</v>
      </c>
      <c r="G147" s="7">
        <f t="shared" si="1"/>
        <v>142244</v>
      </c>
      <c r="H147" s="29"/>
      <c r="I147" s="29"/>
    </row>
    <row r="148" spans="1:9" ht="12.75">
      <c r="A148" s="63" t="s">
        <v>309</v>
      </c>
      <c r="B148" s="54">
        <f>200*14</f>
        <v>2800</v>
      </c>
      <c r="C148" s="65" t="s">
        <v>50</v>
      </c>
      <c r="D148" s="66" t="s">
        <v>331</v>
      </c>
      <c r="E148" s="65" t="s">
        <v>235</v>
      </c>
      <c r="F148" s="8" t="s">
        <v>23</v>
      </c>
      <c r="G148" s="7">
        <f t="shared" si="1"/>
        <v>145044</v>
      </c>
      <c r="H148" s="29"/>
      <c r="I148" s="29"/>
    </row>
    <row r="149" spans="1:9" ht="12.75">
      <c r="A149" s="63" t="s">
        <v>284</v>
      </c>
      <c r="B149" s="86">
        <f>200*15</f>
        <v>3000</v>
      </c>
      <c r="C149" s="67" t="s">
        <v>50</v>
      </c>
      <c r="D149" s="116" t="s">
        <v>286</v>
      </c>
      <c r="E149" s="67" t="s">
        <v>96</v>
      </c>
      <c r="F149" s="45" t="s">
        <v>23</v>
      </c>
      <c r="G149" s="7">
        <f t="shared" si="1"/>
        <v>148044</v>
      </c>
      <c r="H149" s="29"/>
      <c r="I149" s="29"/>
    </row>
    <row r="150" spans="1:12" ht="12.75">
      <c r="A150" s="63" t="s">
        <v>284</v>
      </c>
      <c r="B150" s="86">
        <f>200*16</f>
        <v>3200</v>
      </c>
      <c r="C150" s="67" t="s">
        <v>50</v>
      </c>
      <c r="D150" s="116" t="s">
        <v>294</v>
      </c>
      <c r="E150" s="67" t="s">
        <v>188</v>
      </c>
      <c r="F150" s="8" t="s">
        <v>23</v>
      </c>
      <c r="G150" s="7">
        <f t="shared" si="1"/>
        <v>151244</v>
      </c>
      <c r="H150" s="29"/>
      <c r="I150" s="29"/>
      <c r="J150" s="53"/>
      <c r="K150" s="53"/>
      <c r="L150" s="53"/>
    </row>
    <row r="151" spans="1:12" ht="12.75">
      <c r="A151" s="63" t="s">
        <v>284</v>
      </c>
      <c r="B151" s="86">
        <f>200*15</f>
        <v>3000</v>
      </c>
      <c r="C151" s="67" t="s">
        <v>50</v>
      </c>
      <c r="D151" s="116" t="s">
        <v>286</v>
      </c>
      <c r="E151" s="67" t="s">
        <v>265</v>
      </c>
      <c r="F151" s="45" t="s">
        <v>23</v>
      </c>
      <c r="G151" s="7">
        <f t="shared" si="1"/>
        <v>154244</v>
      </c>
      <c r="H151" s="29"/>
      <c r="I151" s="29"/>
      <c r="J151" s="53"/>
      <c r="K151" s="53"/>
      <c r="L151" s="53"/>
    </row>
    <row r="152" spans="1:11" ht="12.75">
      <c r="A152" s="97">
        <v>39847</v>
      </c>
      <c r="B152" s="100">
        <v>450</v>
      </c>
      <c r="C152" s="100" t="s">
        <v>50</v>
      </c>
      <c r="D152" s="118" t="s">
        <v>330</v>
      </c>
      <c r="E152" s="100" t="s">
        <v>270</v>
      </c>
      <c r="F152" s="62" t="s">
        <v>23</v>
      </c>
      <c r="G152" s="7">
        <f aca="true" t="shared" si="5" ref="G152:G184">G151+B152</f>
        <v>154694</v>
      </c>
      <c r="H152" s="29"/>
      <c r="I152" s="53"/>
      <c r="J152" s="53"/>
      <c r="K152" s="53"/>
    </row>
    <row r="153" spans="1:11" ht="12.75">
      <c r="A153" s="97">
        <v>39849</v>
      </c>
      <c r="B153" s="100">
        <v>750</v>
      </c>
      <c r="C153" s="100" t="s">
        <v>50</v>
      </c>
      <c r="D153" s="118" t="s">
        <v>293</v>
      </c>
      <c r="E153" s="100" t="s">
        <v>182</v>
      </c>
      <c r="F153" s="62" t="s">
        <v>23</v>
      </c>
      <c r="G153" s="7">
        <f t="shared" si="5"/>
        <v>155444</v>
      </c>
      <c r="H153" s="29"/>
      <c r="I153" s="53"/>
      <c r="J153" s="53"/>
      <c r="K153" s="53"/>
    </row>
    <row r="154" spans="1:11" ht="12.75">
      <c r="A154" s="97">
        <v>39849</v>
      </c>
      <c r="B154" s="16">
        <v>504</v>
      </c>
      <c r="C154" s="16" t="s">
        <v>125</v>
      </c>
      <c r="D154" s="61" t="s">
        <v>326</v>
      </c>
      <c r="E154" s="16" t="s">
        <v>182</v>
      </c>
      <c r="F154" s="16" t="s">
        <v>60</v>
      </c>
      <c r="G154" s="7">
        <f t="shared" si="5"/>
        <v>155948</v>
      </c>
      <c r="H154" s="29"/>
      <c r="I154" s="53"/>
      <c r="J154" s="53"/>
      <c r="K154" s="53"/>
    </row>
    <row r="155" spans="1:11" ht="12.75">
      <c r="A155" s="97">
        <v>39849</v>
      </c>
      <c r="B155" s="16">
        <v>470</v>
      </c>
      <c r="C155" s="16" t="s">
        <v>125</v>
      </c>
      <c r="D155" s="61" t="s">
        <v>327</v>
      </c>
      <c r="E155" s="69" t="s">
        <v>342</v>
      </c>
      <c r="F155" s="16" t="s">
        <v>60</v>
      </c>
      <c r="G155" s="7">
        <f t="shared" si="5"/>
        <v>156418</v>
      </c>
      <c r="H155" s="29"/>
      <c r="I155" s="53"/>
      <c r="J155" s="53"/>
      <c r="K155" s="53"/>
    </row>
    <row r="156" spans="1:11" ht="12.75">
      <c r="A156" s="97">
        <v>39851</v>
      </c>
      <c r="B156" s="16">
        <v>268</v>
      </c>
      <c r="C156" s="16" t="s">
        <v>125</v>
      </c>
      <c r="D156" s="61" t="s">
        <v>328</v>
      </c>
      <c r="E156" s="69" t="s">
        <v>342</v>
      </c>
      <c r="F156" s="16" t="s">
        <v>60</v>
      </c>
      <c r="G156" s="7">
        <f t="shared" si="5"/>
        <v>156686</v>
      </c>
      <c r="H156" s="29"/>
      <c r="I156" s="53"/>
      <c r="J156" s="53"/>
      <c r="K156" s="53"/>
    </row>
    <row r="157" spans="1:11" ht="12.75">
      <c r="A157" s="97">
        <v>39854</v>
      </c>
      <c r="B157" s="16">
        <v>2080</v>
      </c>
      <c r="C157" s="16" t="s">
        <v>59</v>
      </c>
      <c r="D157" s="61" t="s">
        <v>329</v>
      </c>
      <c r="E157" s="69" t="s">
        <v>342</v>
      </c>
      <c r="F157" s="16" t="s">
        <v>60</v>
      </c>
      <c r="G157" s="7">
        <f t="shared" si="5"/>
        <v>158766</v>
      </c>
      <c r="H157" s="29"/>
      <c r="I157" s="53"/>
      <c r="J157" s="53"/>
      <c r="K157" s="53"/>
    </row>
    <row r="158" spans="1:8" s="127" customFormat="1" ht="12.75">
      <c r="A158" s="97">
        <v>39853</v>
      </c>
      <c r="B158" s="16">
        <v>150</v>
      </c>
      <c r="C158" s="16" t="s">
        <v>199</v>
      </c>
      <c r="D158" s="61" t="s">
        <v>345</v>
      </c>
      <c r="E158" s="16"/>
      <c r="F158" s="16" t="s">
        <v>60</v>
      </c>
      <c r="G158" s="7">
        <f t="shared" si="5"/>
        <v>158916</v>
      </c>
      <c r="H158" s="128"/>
    </row>
    <row r="159" spans="1:7" s="127" customFormat="1" ht="12.75">
      <c r="A159" s="97">
        <v>39859</v>
      </c>
      <c r="B159" s="16">
        <v>292</v>
      </c>
      <c r="C159" s="16" t="s">
        <v>199</v>
      </c>
      <c r="D159" s="61" t="s">
        <v>346</v>
      </c>
      <c r="E159" s="69" t="s">
        <v>342</v>
      </c>
      <c r="F159" s="16" t="s">
        <v>60</v>
      </c>
      <c r="G159" s="7">
        <f t="shared" si="5"/>
        <v>159208</v>
      </c>
    </row>
    <row r="160" spans="1:12" ht="12.75">
      <c r="A160" s="97">
        <v>39860</v>
      </c>
      <c r="B160" s="99">
        <f>150*(15-4)</f>
        <v>1650</v>
      </c>
      <c r="C160" s="100" t="s">
        <v>50</v>
      </c>
      <c r="D160" s="118" t="s">
        <v>310</v>
      </c>
      <c r="E160" s="69" t="s">
        <v>342</v>
      </c>
      <c r="F160" s="62" t="s">
        <v>23</v>
      </c>
      <c r="G160" s="7">
        <f t="shared" si="5"/>
        <v>160858</v>
      </c>
      <c r="H160" s="29"/>
      <c r="I160" s="29"/>
      <c r="J160" s="53"/>
      <c r="K160" s="53"/>
      <c r="L160" s="53"/>
    </row>
    <row r="161" spans="1:12" ht="12.75">
      <c r="A161" s="63" t="s">
        <v>284</v>
      </c>
      <c r="B161" s="46">
        <v>2500</v>
      </c>
      <c r="C161" s="69" t="s">
        <v>59</v>
      </c>
      <c r="D161" s="63" t="s">
        <v>297</v>
      </c>
      <c r="E161" s="69" t="s">
        <v>188</v>
      </c>
      <c r="F161" s="8" t="s">
        <v>23</v>
      </c>
      <c r="G161" s="7">
        <f t="shared" si="5"/>
        <v>163358</v>
      </c>
      <c r="H161" s="29"/>
      <c r="I161" s="29"/>
      <c r="J161" s="53"/>
      <c r="K161" s="53"/>
      <c r="L161" s="53"/>
    </row>
    <row r="162" spans="1:12" ht="12.75">
      <c r="A162" s="63" t="s">
        <v>361</v>
      </c>
      <c r="B162" s="46">
        <v>1000</v>
      </c>
      <c r="C162" s="69" t="s">
        <v>125</v>
      </c>
      <c r="D162" s="63"/>
      <c r="E162" s="69" t="s">
        <v>352</v>
      </c>
      <c r="F162" s="8" t="s">
        <v>23</v>
      </c>
      <c r="G162" s="7">
        <f t="shared" si="5"/>
        <v>164358</v>
      </c>
      <c r="H162" s="29"/>
      <c r="I162" s="29"/>
      <c r="J162" s="53"/>
      <c r="K162" s="53"/>
      <c r="L162" s="53"/>
    </row>
    <row r="163" spans="1:12" ht="12.75">
      <c r="A163" s="63" t="s">
        <v>361</v>
      </c>
      <c r="B163" s="46">
        <v>1000</v>
      </c>
      <c r="C163" s="69" t="s">
        <v>125</v>
      </c>
      <c r="D163" s="63"/>
      <c r="E163" s="69" t="s">
        <v>366</v>
      </c>
      <c r="F163" s="8" t="s">
        <v>23</v>
      </c>
      <c r="G163" s="7">
        <f t="shared" si="5"/>
        <v>165358</v>
      </c>
      <c r="H163" s="29"/>
      <c r="I163" s="29"/>
      <c r="J163" s="53"/>
      <c r="K163" s="53"/>
      <c r="L163" s="53"/>
    </row>
    <row r="164" spans="1:9" ht="12.75">
      <c r="A164" s="63" t="s">
        <v>384</v>
      </c>
      <c r="B164" s="54">
        <f aca="true" t="shared" si="6" ref="B164:B172">200*(28-15)</f>
        <v>2600</v>
      </c>
      <c r="C164" s="65" t="s">
        <v>50</v>
      </c>
      <c r="D164" s="66" t="s">
        <v>311</v>
      </c>
      <c r="E164" s="65" t="s">
        <v>143</v>
      </c>
      <c r="F164" s="8" t="s">
        <v>23</v>
      </c>
      <c r="G164" s="7">
        <f t="shared" si="5"/>
        <v>167958</v>
      </c>
      <c r="H164" s="29"/>
      <c r="I164" s="29"/>
    </row>
    <row r="165" spans="1:9" ht="12.75">
      <c r="A165" s="63" t="s">
        <v>384</v>
      </c>
      <c r="B165" s="54">
        <f>200*4</f>
        <v>800</v>
      </c>
      <c r="C165" s="65" t="s">
        <v>50</v>
      </c>
      <c r="D165" s="66" t="s">
        <v>365</v>
      </c>
      <c r="E165" s="65" t="s">
        <v>161</v>
      </c>
      <c r="F165" s="8" t="s">
        <v>23</v>
      </c>
      <c r="G165" s="7">
        <f t="shared" si="5"/>
        <v>168758</v>
      </c>
      <c r="H165" s="29"/>
      <c r="I165" s="29"/>
    </row>
    <row r="166" spans="1:9" ht="12.75">
      <c r="A166" s="63" t="s">
        <v>384</v>
      </c>
      <c r="B166" s="54">
        <f t="shared" si="6"/>
        <v>2600</v>
      </c>
      <c r="C166" s="65" t="s">
        <v>50</v>
      </c>
      <c r="D166" s="66" t="s">
        <v>311</v>
      </c>
      <c r="E166" s="65" t="s">
        <v>85</v>
      </c>
      <c r="F166" s="8" t="s">
        <v>23</v>
      </c>
      <c r="G166" s="7">
        <f t="shared" si="5"/>
        <v>171358</v>
      </c>
      <c r="H166" s="126" t="s">
        <v>374</v>
      </c>
      <c r="I166" s="29"/>
    </row>
    <row r="167" spans="1:9" ht="12.75">
      <c r="A167" s="63" t="s">
        <v>384</v>
      </c>
      <c r="B167" s="54">
        <f>200*2</f>
        <v>400</v>
      </c>
      <c r="C167" s="65" t="s">
        <v>50</v>
      </c>
      <c r="D167" s="66" t="s">
        <v>349</v>
      </c>
      <c r="E167" s="65" t="s">
        <v>173</v>
      </c>
      <c r="F167" s="45" t="s">
        <v>23</v>
      </c>
      <c r="G167" s="7">
        <f t="shared" si="5"/>
        <v>171758</v>
      </c>
      <c r="H167" s="29"/>
      <c r="I167" s="29"/>
    </row>
    <row r="168" spans="1:9" ht="12.75">
      <c r="A168" s="63" t="s">
        <v>384</v>
      </c>
      <c r="B168" s="54">
        <f t="shared" si="6"/>
        <v>2600</v>
      </c>
      <c r="C168" s="65" t="s">
        <v>50</v>
      </c>
      <c r="D168" s="66" t="s">
        <v>311</v>
      </c>
      <c r="E168" s="65" t="s">
        <v>81</v>
      </c>
      <c r="F168" s="45" t="s">
        <v>23</v>
      </c>
      <c r="G168" s="7">
        <f t="shared" si="5"/>
        <v>174358</v>
      </c>
      <c r="H168" s="29"/>
      <c r="I168" s="29"/>
    </row>
    <row r="169" spans="1:9" ht="12.75">
      <c r="A169" s="63" t="s">
        <v>384</v>
      </c>
      <c r="B169" s="54">
        <f>200*(21-13)</f>
        <v>1600</v>
      </c>
      <c r="C169" s="65" t="s">
        <v>50</v>
      </c>
      <c r="D169" s="66" t="s">
        <v>370</v>
      </c>
      <c r="E169" s="65" t="s">
        <v>336</v>
      </c>
      <c r="F169" s="45" t="s">
        <v>23</v>
      </c>
      <c r="G169" s="7">
        <f t="shared" si="5"/>
        <v>175958</v>
      </c>
      <c r="H169" s="126" t="s">
        <v>371</v>
      </c>
      <c r="I169" s="29"/>
    </row>
    <row r="170" spans="1:9" ht="12.75">
      <c r="A170" s="63" t="s">
        <v>384</v>
      </c>
      <c r="B170" s="54">
        <f>200*5</f>
        <v>1000</v>
      </c>
      <c r="C170" s="65" t="s">
        <v>50</v>
      </c>
      <c r="D170" s="66" t="s">
        <v>364</v>
      </c>
      <c r="E170" s="65" t="s">
        <v>337</v>
      </c>
      <c r="F170" s="45" t="s">
        <v>23</v>
      </c>
      <c r="G170" s="7">
        <f t="shared" si="5"/>
        <v>176958</v>
      </c>
      <c r="H170" s="126" t="s">
        <v>340</v>
      </c>
      <c r="I170" s="29"/>
    </row>
    <row r="171" spans="1:9" ht="12.75">
      <c r="A171" s="63" t="s">
        <v>384</v>
      </c>
      <c r="B171" s="54">
        <f>200*(28-13)</f>
        <v>3000</v>
      </c>
      <c r="C171" s="65" t="s">
        <v>50</v>
      </c>
      <c r="D171" s="66" t="s">
        <v>339</v>
      </c>
      <c r="E171" s="65" t="s">
        <v>338</v>
      </c>
      <c r="F171" s="45" t="s">
        <v>23</v>
      </c>
      <c r="G171" s="7">
        <f t="shared" si="5"/>
        <v>179958</v>
      </c>
      <c r="H171" s="126" t="s">
        <v>341</v>
      </c>
      <c r="I171" s="29"/>
    </row>
    <row r="172" spans="1:9" ht="12.75">
      <c r="A172" s="63" t="s">
        <v>375</v>
      </c>
      <c r="B172" s="86">
        <f t="shared" si="6"/>
        <v>2600</v>
      </c>
      <c r="C172" s="67" t="s">
        <v>50</v>
      </c>
      <c r="D172" s="116" t="s">
        <v>311</v>
      </c>
      <c r="E172" s="67" t="s">
        <v>96</v>
      </c>
      <c r="F172" s="45" t="s">
        <v>23</v>
      </c>
      <c r="G172" s="7">
        <f t="shared" si="5"/>
        <v>182558</v>
      </c>
      <c r="H172" s="29"/>
      <c r="I172" s="29"/>
    </row>
    <row r="173" spans="1:12" ht="12.75">
      <c r="A173" s="63" t="s">
        <v>375</v>
      </c>
      <c r="B173" s="86">
        <f>200*(21-15)</f>
        <v>1200</v>
      </c>
      <c r="C173" s="67" t="s">
        <v>50</v>
      </c>
      <c r="D173" s="116" t="s">
        <v>372</v>
      </c>
      <c r="E173" s="67" t="s">
        <v>312</v>
      </c>
      <c r="F173" s="8" t="s">
        <v>23</v>
      </c>
      <c r="G173" s="7">
        <f t="shared" si="5"/>
        <v>183758</v>
      </c>
      <c r="H173" s="29"/>
      <c r="I173" s="29"/>
      <c r="J173" s="53"/>
      <c r="K173" s="53"/>
      <c r="L173" s="53"/>
    </row>
    <row r="174" spans="1:12" ht="12.75">
      <c r="A174" s="63" t="s">
        <v>375</v>
      </c>
      <c r="B174" s="86">
        <f>200*2</f>
        <v>400</v>
      </c>
      <c r="C174" s="67" t="s">
        <v>50</v>
      </c>
      <c r="D174" s="116" t="s">
        <v>347</v>
      </c>
      <c r="E174" s="67" t="s">
        <v>265</v>
      </c>
      <c r="F174" s="45" t="s">
        <v>23</v>
      </c>
      <c r="G174" s="7">
        <f t="shared" si="5"/>
        <v>184158</v>
      </c>
      <c r="H174" s="29"/>
      <c r="I174" s="29"/>
      <c r="J174" s="53"/>
      <c r="K174" s="53"/>
      <c r="L174" s="53"/>
    </row>
    <row r="175" spans="1:9" ht="12.75">
      <c r="A175" s="63" t="s">
        <v>375</v>
      </c>
      <c r="B175" s="129">
        <f>200*(28-16)</f>
        <v>2400</v>
      </c>
      <c r="C175" s="130" t="s">
        <v>50</v>
      </c>
      <c r="D175" s="131" t="s">
        <v>348</v>
      </c>
      <c r="E175" s="130" t="s">
        <v>173</v>
      </c>
      <c r="F175" s="45" t="s">
        <v>23</v>
      </c>
      <c r="G175" s="7">
        <f t="shared" si="5"/>
        <v>186558</v>
      </c>
      <c r="H175" s="29"/>
      <c r="I175" s="29"/>
    </row>
    <row r="176" spans="1:11" ht="12.75">
      <c r="A176" s="63" t="s">
        <v>384</v>
      </c>
      <c r="B176" s="54">
        <f>200*(28-20)</f>
        <v>1600</v>
      </c>
      <c r="C176" s="65" t="s">
        <v>50</v>
      </c>
      <c r="D176" s="66" t="s">
        <v>373</v>
      </c>
      <c r="E176" s="65" t="s">
        <v>312</v>
      </c>
      <c r="F176" s="8" t="s">
        <v>23</v>
      </c>
      <c r="G176" s="7">
        <f t="shared" si="5"/>
        <v>188158</v>
      </c>
      <c r="H176" s="29"/>
      <c r="I176" s="53"/>
      <c r="J176" s="53"/>
      <c r="K176" s="53"/>
    </row>
    <row r="177" spans="1:9" ht="12.75">
      <c r="A177" s="63" t="s">
        <v>384</v>
      </c>
      <c r="B177" s="54">
        <f>200*5</f>
        <v>1000</v>
      </c>
      <c r="C177" s="65" t="s">
        <v>50</v>
      </c>
      <c r="D177" s="66" t="s">
        <v>369</v>
      </c>
      <c r="E177" s="65" t="s">
        <v>265</v>
      </c>
      <c r="F177" s="45" t="s">
        <v>23</v>
      </c>
      <c r="G177" s="7">
        <f t="shared" si="5"/>
        <v>189158</v>
      </c>
      <c r="H177" s="126" t="s">
        <v>383</v>
      </c>
      <c r="I177" s="29"/>
    </row>
    <row r="178" spans="1:11" ht="12.75">
      <c r="A178" s="97" t="s">
        <v>375</v>
      </c>
      <c r="B178" s="16">
        <v>2500</v>
      </c>
      <c r="C178" s="16" t="s">
        <v>59</v>
      </c>
      <c r="D178" s="124" t="s">
        <v>297</v>
      </c>
      <c r="E178" s="16" t="s">
        <v>173</v>
      </c>
      <c r="F178" s="69" t="s">
        <v>23</v>
      </c>
      <c r="G178" s="7">
        <f t="shared" si="5"/>
        <v>191658</v>
      </c>
      <c r="H178" s="29"/>
      <c r="I178" s="53"/>
      <c r="J178" s="53"/>
      <c r="K178" s="53"/>
    </row>
    <row r="179" spans="1:10" ht="12.75">
      <c r="A179" s="97">
        <v>39861</v>
      </c>
      <c r="B179" s="16">
        <v>131</v>
      </c>
      <c r="C179" s="16" t="s">
        <v>199</v>
      </c>
      <c r="D179" s="61" t="s">
        <v>378</v>
      </c>
      <c r="E179" s="69" t="s">
        <v>342</v>
      </c>
      <c r="F179" s="16" t="s">
        <v>60</v>
      </c>
      <c r="G179" s="7">
        <f t="shared" si="5"/>
        <v>191789</v>
      </c>
      <c r="H179" s="53"/>
      <c r="I179" s="53"/>
      <c r="J179" s="53"/>
    </row>
    <row r="180" spans="1:10" ht="12.75">
      <c r="A180" s="97">
        <v>39861</v>
      </c>
      <c r="B180" s="16">
        <v>170</v>
      </c>
      <c r="C180" s="16" t="s">
        <v>199</v>
      </c>
      <c r="D180" s="61" t="s">
        <v>379</v>
      </c>
      <c r="E180" s="16" t="s">
        <v>173</v>
      </c>
      <c r="F180" s="16" t="s">
        <v>60</v>
      </c>
      <c r="G180" s="7">
        <f t="shared" si="5"/>
        <v>191959</v>
      </c>
      <c r="H180" s="53"/>
      <c r="I180" s="53"/>
      <c r="J180" s="53"/>
    </row>
    <row r="181" spans="1:10" ht="12.75">
      <c r="A181" s="97">
        <v>39862</v>
      </c>
      <c r="B181" s="16">
        <v>123</v>
      </c>
      <c r="C181" s="16" t="s">
        <v>199</v>
      </c>
      <c r="D181" s="61" t="s">
        <v>380</v>
      </c>
      <c r="E181" s="69" t="s">
        <v>342</v>
      </c>
      <c r="F181" s="16" t="s">
        <v>60</v>
      </c>
      <c r="G181" s="7">
        <f t="shared" si="5"/>
        <v>192082</v>
      </c>
      <c r="H181" s="53"/>
      <c r="I181" s="53"/>
      <c r="J181" s="53"/>
    </row>
    <row r="182" spans="1:10" ht="12.75">
      <c r="A182" s="97">
        <v>39869</v>
      </c>
      <c r="B182" s="99">
        <v>1350</v>
      </c>
      <c r="C182" s="100" t="s">
        <v>50</v>
      </c>
      <c r="D182" s="118" t="s">
        <v>377</v>
      </c>
      <c r="E182" s="69" t="s">
        <v>342</v>
      </c>
      <c r="F182" s="16" t="s">
        <v>23</v>
      </c>
      <c r="G182" s="7">
        <f t="shared" si="5"/>
        <v>193432</v>
      </c>
      <c r="H182" s="53"/>
      <c r="I182" s="53"/>
      <c r="J182" s="53"/>
    </row>
    <row r="183" spans="1:12" ht="12.75">
      <c r="A183" s="63"/>
      <c r="B183" s="46"/>
      <c r="C183" s="69"/>
      <c r="D183" s="63"/>
      <c r="E183" s="69"/>
      <c r="F183" s="26"/>
      <c r="G183" s="7">
        <f t="shared" si="5"/>
        <v>193432</v>
      </c>
      <c r="H183" s="29"/>
      <c r="I183" s="29"/>
      <c r="J183" s="53"/>
      <c r="K183" s="53"/>
      <c r="L183" s="53"/>
    </row>
    <row r="184" spans="1:12" ht="12.75">
      <c r="A184" s="39"/>
      <c r="B184" s="26"/>
      <c r="C184" s="8"/>
      <c r="D184" s="26"/>
      <c r="E184" s="8"/>
      <c r="F184" s="26"/>
      <c r="G184" s="7">
        <f t="shared" si="5"/>
        <v>193432</v>
      </c>
      <c r="H184" s="53"/>
      <c r="I184" s="53"/>
      <c r="J184" s="53"/>
      <c r="K184" s="53"/>
      <c r="L184" s="53"/>
    </row>
    <row r="185" spans="1:12" ht="12.75">
      <c r="A185" s="12" t="s">
        <v>12</v>
      </c>
      <c r="B185" s="13"/>
      <c r="C185" s="13"/>
      <c r="D185" s="12"/>
      <c r="E185" s="13"/>
      <c r="F185" s="12"/>
      <c r="G185" s="24">
        <f>G184</f>
        <v>193432</v>
      </c>
      <c r="H185" s="53"/>
      <c r="I185" s="53"/>
      <c r="J185" s="53"/>
      <c r="K185" s="53"/>
      <c r="L185" s="53"/>
    </row>
    <row r="186" spans="8:12" ht="12.75">
      <c r="H186" s="53"/>
      <c r="I186" s="53"/>
      <c r="J186" s="53"/>
      <c r="K186" s="53"/>
      <c r="L186" s="53"/>
    </row>
    <row r="187" spans="8:12" ht="12.75">
      <c r="H187" s="53"/>
      <c r="I187" s="53"/>
      <c r="J187" s="53"/>
      <c r="K187" s="53"/>
      <c r="L187" s="53"/>
    </row>
    <row r="188" ht="13.5" thickBot="1"/>
    <row r="189" spans="1:6" ht="16.5" thickBot="1">
      <c r="A189" s="4" t="s">
        <v>390</v>
      </c>
      <c r="B189" s="6"/>
      <c r="C189" s="6"/>
      <c r="D189" s="5"/>
      <c r="E189" s="6"/>
      <c r="F189" s="117">
        <f>F81-G185</f>
        <v>-4295</v>
      </c>
    </row>
    <row r="190" ht="12.75">
      <c r="F190" s="42"/>
    </row>
    <row r="191" spans="5:9" ht="13.5" customHeight="1">
      <c r="E191" s="122"/>
      <c r="F191" s="123"/>
      <c r="I191" s="1"/>
    </row>
    <row r="192" spans="4:6" ht="16.5" hidden="1" thickBot="1">
      <c r="D192" s="133" t="s">
        <v>6</v>
      </c>
      <c r="E192" s="134"/>
      <c r="F192" s="48" t="e">
        <f>F189-#REF!-#REF!</f>
        <v>#REF!</v>
      </c>
    </row>
    <row r="193" spans="4:6" ht="13.5" thickBot="1">
      <c r="D193" s="104"/>
      <c r="E193" s="105"/>
      <c r="F193" s="121"/>
    </row>
    <row r="194" spans="5:7" ht="13.5" thickTop="1">
      <c r="E194" s="103" t="s">
        <v>263</v>
      </c>
      <c r="F194" s="120">
        <v>-8980</v>
      </c>
      <c r="G194" s="106" t="s">
        <v>264</v>
      </c>
    </row>
    <row r="195" spans="6:7" ht="12.75">
      <c r="F195" s="102"/>
      <c r="G195" s="47"/>
    </row>
  </sheetData>
  <sheetProtection/>
  <autoFilter ref="A85:L185"/>
  <mergeCells count="1">
    <mergeCell ref="D192:E192"/>
  </mergeCells>
  <hyperlinks>
    <hyperlink ref="C8" r:id="rId1" display="Маша&amp;@"/>
    <hyperlink ref="C29" r:id="rId2" display="Маша&amp;@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22">
      <selection activeCell="B81" sqref="B81"/>
    </sheetView>
  </sheetViews>
  <sheetFormatPr defaultColWidth="9.140625" defaultRowHeight="12.75"/>
  <cols>
    <col min="1" max="1" width="16.00390625" style="19" customWidth="1"/>
    <col min="2" max="2" width="31.421875" style="19" customWidth="1"/>
    <col min="3" max="3" width="19.421875" style="19" customWidth="1"/>
    <col min="4" max="4" width="30.8515625" style="32" customWidth="1"/>
    <col min="5" max="5" width="22.7109375" style="19" customWidth="1"/>
    <col min="6" max="6" width="13.8515625" style="19" customWidth="1"/>
    <col min="7" max="16384" width="9.140625" style="19" customWidth="1"/>
  </cols>
  <sheetData>
    <row r="1" ht="12.75">
      <c r="E1" s="23"/>
    </row>
    <row r="2" spans="1:4" ht="12.75">
      <c r="A2" s="19" t="s">
        <v>19</v>
      </c>
      <c r="C2" s="23" t="s">
        <v>24</v>
      </c>
      <c r="D2" s="31" t="s">
        <v>25</v>
      </c>
    </row>
    <row r="3" spans="1:6" ht="12.75">
      <c r="A3" s="56">
        <v>200</v>
      </c>
      <c r="B3" s="55" t="s">
        <v>81</v>
      </c>
      <c r="C3" s="56" t="s">
        <v>29</v>
      </c>
      <c r="D3" s="55" t="s">
        <v>49</v>
      </c>
      <c r="E3" s="56" t="s">
        <v>30</v>
      </c>
      <c r="F3" s="58"/>
    </row>
    <row r="4" spans="1:6" ht="12.75">
      <c r="A4" s="56">
        <v>200</v>
      </c>
      <c r="B4" s="55" t="s">
        <v>84</v>
      </c>
      <c r="C4" s="56"/>
      <c r="D4" s="55"/>
      <c r="E4" s="56"/>
      <c r="F4" s="58"/>
    </row>
    <row r="5" spans="1:6" ht="12.75">
      <c r="A5" s="56">
        <v>200</v>
      </c>
      <c r="B5" s="55" t="s">
        <v>98</v>
      </c>
      <c r="C5" s="56"/>
      <c r="D5" s="55"/>
      <c r="E5" s="56"/>
      <c r="F5" s="58"/>
    </row>
    <row r="6" spans="1:6" ht="12.75">
      <c r="A6" s="56">
        <v>200</v>
      </c>
      <c r="B6" s="55" t="s">
        <v>312</v>
      </c>
      <c r="C6" s="56"/>
      <c r="D6" s="55"/>
      <c r="E6" s="56"/>
      <c r="F6" s="58"/>
    </row>
    <row r="7" spans="1:6" ht="12.75">
      <c r="A7" s="56">
        <v>200</v>
      </c>
      <c r="B7" s="55" t="s">
        <v>338</v>
      </c>
      <c r="C7" s="56"/>
      <c r="D7" s="55"/>
      <c r="E7" s="56"/>
      <c r="F7" s="58"/>
    </row>
    <row r="8" spans="1:6" ht="12.75">
      <c r="A8" s="56"/>
      <c r="B8" s="55"/>
      <c r="C8" s="56"/>
      <c r="D8" s="55"/>
      <c r="E8" s="56"/>
      <c r="F8" s="58"/>
    </row>
    <row r="9" spans="1:5" ht="12.75">
      <c r="A9" s="132">
        <v>200</v>
      </c>
      <c r="B9" s="59" t="s">
        <v>96</v>
      </c>
      <c r="C9" s="60" t="s">
        <v>56</v>
      </c>
      <c r="D9" s="59"/>
      <c r="E9" s="60" t="s">
        <v>57</v>
      </c>
    </row>
    <row r="10" spans="1:5" ht="12.75">
      <c r="A10" s="132">
        <v>200</v>
      </c>
      <c r="B10" s="59" t="s">
        <v>173</v>
      </c>
      <c r="C10" s="60"/>
      <c r="D10" s="59"/>
      <c r="E10" s="60"/>
    </row>
    <row r="11" spans="1:5" ht="12.75">
      <c r="A11" s="110"/>
      <c r="B11" s="111" t="s">
        <v>274</v>
      </c>
      <c r="C11" s="112"/>
      <c r="D11" s="111"/>
      <c r="E11" s="112"/>
    </row>
    <row r="12" spans="1:6" ht="12.75">
      <c r="A12" s="36"/>
      <c r="B12" s="37" t="s">
        <v>161</v>
      </c>
      <c r="C12" s="38"/>
      <c r="D12" s="37"/>
      <c r="E12" s="38"/>
      <c r="F12" s="58"/>
    </row>
    <row r="13" spans="1:6" ht="12.75">
      <c r="A13" s="36"/>
      <c r="B13" s="37" t="s">
        <v>337</v>
      </c>
      <c r="C13" s="38"/>
      <c r="D13" s="37"/>
      <c r="E13" s="38"/>
      <c r="F13" s="58"/>
    </row>
    <row r="14" spans="1:5" ht="12.75">
      <c r="A14" s="36"/>
      <c r="B14" s="37" t="s">
        <v>108</v>
      </c>
      <c r="C14" s="38"/>
      <c r="D14" s="37"/>
      <c r="E14" s="38"/>
    </row>
    <row r="15" spans="1:5" ht="12.75">
      <c r="A15" s="107"/>
      <c r="B15" s="108"/>
      <c r="C15" s="109"/>
      <c r="D15" s="108"/>
      <c r="E15" s="109"/>
    </row>
    <row r="16" spans="1:5" ht="12.75">
      <c r="A16" s="36"/>
      <c r="B16" s="37" t="s">
        <v>182</v>
      </c>
      <c r="C16" s="38"/>
      <c r="D16" s="37"/>
      <c r="E16" s="38"/>
    </row>
    <row r="17" spans="1:5" ht="12.75">
      <c r="A17" s="113">
        <v>100</v>
      </c>
      <c r="B17" s="114" t="s">
        <v>80</v>
      </c>
      <c r="C17" s="115"/>
      <c r="D17" s="114"/>
      <c r="E17" s="115"/>
    </row>
    <row r="18" spans="1:5" ht="12.75">
      <c r="A18" s="36"/>
      <c r="B18" s="37"/>
      <c r="C18" s="38"/>
      <c r="D18" s="37"/>
      <c r="E18" s="38"/>
    </row>
    <row r="19" spans="1:5" ht="12.75">
      <c r="A19" s="36"/>
      <c r="B19" s="37" t="s">
        <v>300</v>
      </c>
      <c r="C19" s="38"/>
      <c r="D19" s="37" t="s">
        <v>272</v>
      </c>
      <c r="E19" s="38" t="s">
        <v>273</v>
      </c>
    </row>
    <row r="20" spans="1:5" ht="12.75">
      <c r="A20" s="36"/>
      <c r="B20" s="37" t="s">
        <v>136</v>
      </c>
      <c r="C20" s="38"/>
      <c r="D20" s="37" t="s">
        <v>137</v>
      </c>
      <c r="E20" s="38" t="s">
        <v>138</v>
      </c>
    </row>
    <row r="21" spans="1:5" ht="12.75">
      <c r="A21" s="36"/>
      <c r="B21" s="37"/>
      <c r="C21" s="38"/>
      <c r="D21" s="37"/>
      <c r="E21" s="38"/>
    </row>
    <row r="22" spans="1:5" ht="12.75">
      <c r="A22" s="36"/>
      <c r="B22" s="37" t="s">
        <v>353</v>
      </c>
      <c r="C22" s="38" t="s">
        <v>355</v>
      </c>
      <c r="D22" s="37" t="s">
        <v>356</v>
      </c>
      <c r="E22" s="38" t="s">
        <v>354</v>
      </c>
    </row>
    <row r="23" spans="1:5" ht="12.75">
      <c r="A23" s="36"/>
      <c r="B23" s="37" t="s">
        <v>82</v>
      </c>
      <c r="C23" s="28" t="s">
        <v>73</v>
      </c>
      <c r="D23" s="37" t="s">
        <v>75</v>
      </c>
      <c r="E23" s="38" t="s">
        <v>74</v>
      </c>
    </row>
    <row r="24" spans="1:5" ht="12.75">
      <c r="A24" s="36"/>
      <c r="B24" s="37" t="s">
        <v>357</v>
      </c>
      <c r="C24" s="28"/>
      <c r="D24" s="37"/>
      <c r="E24" s="38" t="s">
        <v>358</v>
      </c>
    </row>
    <row r="25" spans="1:5" ht="12.75">
      <c r="A25" s="36"/>
      <c r="B25" s="44" t="s">
        <v>144</v>
      </c>
      <c r="C25" s="51" t="s">
        <v>76</v>
      </c>
      <c r="D25" s="44"/>
      <c r="E25" s="51" t="s">
        <v>77</v>
      </c>
    </row>
    <row r="26" spans="1:5" ht="12.75">
      <c r="A26" s="27"/>
      <c r="B26" s="44" t="s">
        <v>359</v>
      </c>
      <c r="C26" s="28" t="s">
        <v>360</v>
      </c>
      <c r="D26" s="44"/>
      <c r="E26" s="51"/>
    </row>
    <row r="27" ht="12.75">
      <c r="A27" s="21">
        <f>SUM(A3:A26)</f>
        <v>1500</v>
      </c>
    </row>
    <row r="28" spans="1:2" ht="12.75">
      <c r="A28" s="43">
        <f>A27*31</f>
        <v>46500</v>
      </c>
      <c r="B28" s="23" t="s">
        <v>51</v>
      </c>
    </row>
    <row r="30" ht="12.75">
      <c r="C30" s="23"/>
    </row>
    <row r="31" spans="1:3" ht="12.75">
      <c r="A31" s="34" t="s">
        <v>39</v>
      </c>
      <c r="B31" s="33"/>
      <c r="C31" s="23"/>
    </row>
    <row r="32" ht="13.5" thickBot="1">
      <c r="C32" s="23"/>
    </row>
    <row r="33" spans="1:4" ht="13.5" thickBot="1">
      <c r="A33" s="35">
        <f>SUM(A35:A90)</f>
        <v>1343.5700000000033</v>
      </c>
      <c r="C33" s="32"/>
      <c r="D33" s="19"/>
    </row>
    <row r="34" spans="3:4" ht="12.75">
      <c r="C34" s="32"/>
      <c r="D34" s="19"/>
    </row>
    <row r="35" spans="1:4" ht="12.75">
      <c r="A35" s="70">
        <v>1000</v>
      </c>
      <c r="B35" s="70" t="s">
        <v>20</v>
      </c>
      <c r="C35" s="72" t="s">
        <v>99</v>
      </c>
      <c r="D35" s="28" t="s">
        <v>18</v>
      </c>
    </row>
    <row r="36" spans="1:4" ht="12.75">
      <c r="A36" s="70">
        <v>1425</v>
      </c>
      <c r="B36" s="70" t="s">
        <v>21</v>
      </c>
      <c r="C36" s="71" t="s">
        <v>42</v>
      </c>
      <c r="D36" s="28" t="s">
        <v>41</v>
      </c>
    </row>
    <row r="37" spans="1:5" ht="12.75">
      <c r="A37" s="70">
        <v>478</v>
      </c>
      <c r="B37" s="70" t="s">
        <v>17</v>
      </c>
      <c r="C37" s="71" t="s">
        <v>40</v>
      </c>
      <c r="D37" s="28" t="s">
        <v>28</v>
      </c>
      <c r="E37" s="23" t="s">
        <v>43</v>
      </c>
    </row>
    <row r="38" spans="1:4" ht="12.75">
      <c r="A38" s="70">
        <v>1029.56</v>
      </c>
      <c r="B38" s="70" t="s">
        <v>16</v>
      </c>
      <c r="C38" s="71" t="s">
        <v>100</v>
      </c>
      <c r="D38" s="28"/>
    </row>
    <row r="39" spans="1:4" ht="12.75">
      <c r="A39" s="70">
        <v>401.74</v>
      </c>
      <c r="B39" s="70" t="s">
        <v>27</v>
      </c>
      <c r="C39" s="72" t="s">
        <v>101</v>
      </c>
      <c r="D39" s="36"/>
    </row>
    <row r="40" spans="1:4" ht="12.75">
      <c r="A40" s="70">
        <v>2500</v>
      </c>
      <c r="B40" s="70" t="s">
        <v>16</v>
      </c>
      <c r="C40" s="71" t="s">
        <v>22</v>
      </c>
      <c r="D40" s="36"/>
    </row>
    <row r="41" spans="1:4" ht="12.75">
      <c r="A41" s="70">
        <v>955.67</v>
      </c>
      <c r="B41" s="70" t="s">
        <v>31</v>
      </c>
      <c r="C41" s="71" t="s">
        <v>32</v>
      </c>
      <c r="D41" s="38" t="s">
        <v>33</v>
      </c>
    </row>
    <row r="42" spans="1:4" ht="12.75">
      <c r="A42" s="70">
        <v>1000</v>
      </c>
      <c r="B42" s="70" t="s">
        <v>34</v>
      </c>
      <c r="C42" s="71" t="s">
        <v>35</v>
      </c>
      <c r="D42" s="38" t="s">
        <v>26</v>
      </c>
    </row>
    <row r="43" spans="1:4" ht="12.75">
      <c r="A43" s="70">
        <v>935.96</v>
      </c>
      <c r="B43" s="70" t="s">
        <v>36</v>
      </c>
      <c r="C43" s="71" t="s">
        <v>32</v>
      </c>
      <c r="D43" s="38" t="s">
        <v>26</v>
      </c>
    </row>
    <row r="44" spans="1:4" ht="12.75">
      <c r="A44" s="70">
        <v>1029.1</v>
      </c>
      <c r="B44" s="70" t="s">
        <v>37</v>
      </c>
      <c r="C44" s="72"/>
      <c r="D44" s="36"/>
    </row>
    <row r="45" spans="1:4" ht="12.75">
      <c r="A45" s="70">
        <v>2930.4</v>
      </c>
      <c r="B45" s="73" t="s">
        <v>38</v>
      </c>
      <c r="C45" s="71" t="s">
        <v>46</v>
      </c>
      <c r="D45" s="38" t="s">
        <v>26</v>
      </c>
    </row>
    <row r="46" spans="1:4" ht="12.75">
      <c r="A46" s="70">
        <v>1425</v>
      </c>
      <c r="B46" s="70" t="s">
        <v>44</v>
      </c>
      <c r="C46" s="71" t="s">
        <v>45</v>
      </c>
      <c r="D46" s="28" t="s">
        <v>26</v>
      </c>
    </row>
    <row r="47" spans="1:4" ht="12.75">
      <c r="A47" s="70">
        <v>2810</v>
      </c>
      <c r="B47" s="70" t="s">
        <v>47</v>
      </c>
      <c r="C47" s="71" t="s">
        <v>48</v>
      </c>
      <c r="D47" s="27"/>
    </row>
    <row r="48" spans="1:4" ht="12.75">
      <c r="A48" s="8">
        <v>-11000</v>
      </c>
      <c r="B48" s="8" t="s">
        <v>52</v>
      </c>
      <c r="C48" s="22" t="s">
        <v>53</v>
      </c>
      <c r="D48" s="27"/>
    </row>
    <row r="49" spans="1:4" ht="12.75">
      <c r="A49" s="70">
        <v>24.87</v>
      </c>
      <c r="B49" s="70" t="s">
        <v>54</v>
      </c>
      <c r="C49" s="71" t="s">
        <v>55</v>
      </c>
      <c r="D49" s="27"/>
    </row>
    <row r="50" spans="1:4" ht="12.75">
      <c r="A50" s="8">
        <v>-6900</v>
      </c>
      <c r="B50" s="8" t="s">
        <v>52</v>
      </c>
      <c r="C50" s="22" t="s">
        <v>61</v>
      </c>
      <c r="D50" s="27"/>
    </row>
    <row r="51" spans="1:4" ht="12.75">
      <c r="A51" s="70">
        <v>500</v>
      </c>
      <c r="B51" s="70" t="s">
        <v>64</v>
      </c>
      <c r="C51" s="71" t="s">
        <v>62</v>
      </c>
      <c r="D51" s="27"/>
    </row>
    <row r="52" spans="1:4" ht="12.75">
      <c r="A52" s="72">
        <v>2000</v>
      </c>
      <c r="B52" s="71" t="s">
        <v>67</v>
      </c>
      <c r="C52" s="71" t="s">
        <v>66</v>
      </c>
      <c r="D52" s="27"/>
    </row>
    <row r="53" spans="1:4" ht="12.75">
      <c r="A53" s="72">
        <v>200</v>
      </c>
      <c r="B53" s="74" t="s">
        <v>70</v>
      </c>
      <c r="C53" s="75" t="s">
        <v>102</v>
      </c>
      <c r="D53" s="20"/>
    </row>
    <row r="54" spans="1:4" ht="12.75">
      <c r="A54" s="72">
        <v>1500</v>
      </c>
      <c r="B54" s="74" t="s">
        <v>68</v>
      </c>
      <c r="C54" s="75" t="s">
        <v>103</v>
      </c>
      <c r="D54" s="52" t="s">
        <v>65</v>
      </c>
    </row>
    <row r="55" spans="1:4" ht="12.75">
      <c r="A55" s="72">
        <v>500</v>
      </c>
      <c r="B55" s="71" t="s">
        <v>104</v>
      </c>
      <c r="C55" s="76" t="s">
        <v>105</v>
      </c>
      <c r="D55" s="20" t="s">
        <v>71</v>
      </c>
    </row>
    <row r="56" spans="1:4" ht="12.75">
      <c r="A56" s="20">
        <v>-2000</v>
      </c>
      <c r="B56" s="27" t="s">
        <v>83</v>
      </c>
      <c r="C56" s="27"/>
      <c r="D56" s="20"/>
    </row>
    <row r="57" spans="1:4" ht="12.75">
      <c r="A57" s="72">
        <v>485.17</v>
      </c>
      <c r="B57" s="74" t="s">
        <v>88</v>
      </c>
      <c r="C57" s="76" t="s">
        <v>87</v>
      </c>
      <c r="D57" s="20"/>
    </row>
    <row r="58" spans="1:4" ht="12.75">
      <c r="A58" s="72">
        <v>522.5</v>
      </c>
      <c r="B58" s="72" t="s">
        <v>89</v>
      </c>
      <c r="C58" s="76" t="s">
        <v>106</v>
      </c>
      <c r="D58" s="20"/>
    </row>
    <row r="59" spans="1:4" ht="12.75">
      <c r="A59" s="72">
        <v>855</v>
      </c>
      <c r="B59" s="62" t="s">
        <v>92</v>
      </c>
      <c r="C59" s="76" t="s">
        <v>90</v>
      </c>
      <c r="D59" s="20"/>
    </row>
    <row r="60" spans="1:4" ht="12.75">
      <c r="A60" s="72">
        <v>1492.5</v>
      </c>
      <c r="B60" s="62" t="s">
        <v>93</v>
      </c>
      <c r="C60" s="76" t="s">
        <v>91</v>
      </c>
      <c r="D60" s="20"/>
    </row>
    <row r="61" spans="1:4" ht="12.75">
      <c r="A61" s="72">
        <v>935.96</v>
      </c>
      <c r="B61" s="62" t="s">
        <v>92</v>
      </c>
      <c r="C61" s="76" t="s">
        <v>94</v>
      </c>
      <c r="D61" s="20"/>
    </row>
    <row r="62" spans="1:4" ht="12.75">
      <c r="A62" s="72">
        <v>97.51</v>
      </c>
      <c r="B62" s="74" t="s">
        <v>70</v>
      </c>
      <c r="C62" s="76" t="s">
        <v>94</v>
      </c>
      <c r="D62" s="20"/>
    </row>
    <row r="63" spans="1:5" ht="12.75">
      <c r="A63" s="77">
        <v>2389.16</v>
      </c>
      <c r="B63" s="74" t="s">
        <v>70</v>
      </c>
      <c r="C63" s="76" t="s">
        <v>97</v>
      </c>
      <c r="D63" s="20"/>
      <c r="E63" s="62"/>
    </row>
    <row r="64" spans="1:5" ht="12.75">
      <c r="A64" s="77">
        <v>950</v>
      </c>
      <c r="B64" s="74" t="s">
        <v>70</v>
      </c>
      <c r="C64" s="76" t="s">
        <v>107</v>
      </c>
      <c r="D64" s="20"/>
      <c r="E64" s="8"/>
    </row>
    <row r="65" spans="1:5" ht="12.75">
      <c r="A65" s="77">
        <v>995</v>
      </c>
      <c r="B65" s="71" t="s">
        <v>113</v>
      </c>
      <c r="C65" s="76" t="s">
        <v>110</v>
      </c>
      <c r="D65" s="20"/>
      <c r="E65" s="62"/>
    </row>
    <row r="66" spans="1:4" ht="12.75">
      <c r="A66" s="72">
        <v>1000</v>
      </c>
      <c r="B66" s="71" t="s">
        <v>114</v>
      </c>
      <c r="C66" s="76" t="s">
        <v>111</v>
      </c>
      <c r="D66" s="20"/>
    </row>
    <row r="67" spans="1:4" ht="12.75">
      <c r="A67" s="72">
        <v>950</v>
      </c>
      <c r="B67" s="8" t="s">
        <v>118</v>
      </c>
      <c r="C67" s="76" t="s">
        <v>112</v>
      </c>
      <c r="D67" s="20"/>
    </row>
    <row r="68" spans="1:4" ht="12.75">
      <c r="A68" s="20">
        <v>706.45</v>
      </c>
      <c r="B68" s="74" t="s">
        <v>70</v>
      </c>
      <c r="C68" s="27" t="s">
        <v>140</v>
      </c>
      <c r="D68" s="20"/>
    </row>
    <row r="69" spans="1:4" ht="12.75">
      <c r="A69" s="20">
        <v>1492.5</v>
      </c>
      <c r="B69" s="20" t="s">
        <v>113</v>
      </c>
      <c r="C69" s="27" t="s">
        <v>141</v>
      </c>
      <c r="D69" s="20" t="s">
        <v>127</v>
      </c>
    </row>
    <row r="70" spans="1:4" ht="12.75">
      <c r="A70" s="20">
        <v>1019.87</v>
      </c>
      <c r="B70" s="20" t="s">
        <v>116</v>
      </c>
      <c r="C70" s="27" t="s">
        <v>141</v>
      </c>
      <c r="D70" s="20" t="s">
        <v>127</v>
      </c>
    </row>
    <row r="71" spans="1:4" ht="12.75">
      <c r="A71" s="20">
        <v>190</v>
      </c>
      <c r="B71" s="27" t="s">
        <v>139</v>
      </c>
      <c r="C71" s="27" t="s">
        <v>248</v>
      </c>
      <c r="D71" s="20"/>
    </row>
    <row r="72" spans="1:4" ht="12.75">
      <c r="A72" s="20">
        <v>519</v>
      </c>
      <c r="B72" s="27" t="s">
        <v>250</v>
      </c>
      <c r="C72" s="27" t="s">
        <v>249</v>
      </c>
      <c r="D72" s="20"/>
    </row>
    <row r="73" spans="1:4" ht="12.75">
      <c r="A73" s="20">
        <v>480.15</v>
      </c>
      <c r="B73" s="27" t="s">
        <v>251</v>
      </c>
      <c r="C73" s="27" t="s">
        <v>252</v>
      </c>
      <c r="D73" s="20"/>
    </row>
    <row r="74" spans="1:4" ht="12.75">
      <c r="A74" s="20">
        <v>-2000</v>
      </c>
      <c r="B74" s="27" t="s">
        <v>83</v>
      </c>
      <c r="C74" s="27" t="s">
        <v>255</v>
      </c>
      <c r="D74" s="20"/>
    </row>
    <row r="75" spans="1:4" ht="12.75">
      <c r="A75" s="20">
        <v>-15826</v>
      </c>
      <c r="B75" s="27" t="s">
        <v>52</v>
      </c>
      <c r="C75" s="27" t="s">
        <v>255</v>
      </c>
      <c r="D75" s="20"/>
    </row>
    <row r="76" spans="1:4" ht="12.75">
      <c r="A76" s="20">
        <v>950</v>
      </c>
      <c r="B76" s="27" t="s">
        <v>258</v>
      </c>
      <c r="C76" s="27" t="s">
        <v>259</v>
      </c>
      <c r="D76" s="20" t="s">
        <v>235</v>
      </c>
    </row>
    <row r="77" spans="1:4" ht="12.75">
      <c r="A77" s="20">
        <v>-200</v>
      </c>
      <c r="B77" s="27" t="s">
        <v>301</v>
      </c>
      <c r="C77" s="27" t="s">
        <v>302</v>
      </c>
      <c r="D77" s="20"/>
    </row>
    <row r="78" spans="1:4" ht="12.75">
      <c r="A78" s="20">
        <v>1500</v>
      </c>
      <c r="B78" s="27" t="s">
        <v>70</v>
      </c>
      <c r="C78" s="27" t="s">
        <v>302</v>
      </c>
      <c r="D78" s="20"/>
    </row>
    <row r="79" spans="1:4" ht="12.75">
      <c r="A79" s="20">
        <v>99.5</v>
      </c>
      <c r="B79" s="27" t="s">
        <v>70</v>
      </c>
      <c r="C79" s="27" t="s">
        <v>313</v>
      </c>
      <c r="D79" s="20"/>
    </row>
    <row r="80" spans="1:4" ht="12.75">
      <c r="A80" s="20">
        <v>-1006</v>
      </c>
      <c r="B80" s="27" t="s">
        <v>386</v>
      </c>
      <c r="C80" s="27" t="s">
        <v>387</v>
      </c>
      <c r="D80" s="20"/>
    </row>
    <row r="81" spans="1:4" ht="12.75">
      <c r="A81" s="20"/>
      <c r="B81" s="27"/>
      <c r="C81" s="27"/>
      <c r="D81" s="20"/>
    </row>
    <row r="82" spans="1:4" ht="12.75">
      <c r="A82" s="20"/>
      <c r="B82" s="27"/>
      <c r="C82" s="27"/>
      <c r="D82" s="20"/>
    </row>
    <row r="83" spans="1:4" ht="12.75">
      <c r="A83" s="20"/>
      <c r="B83" s="27"/>
      <c r="C83" s="27"/>
      <c r="D83" s="20"/>
    </row>
    <row r="84" spans="1:4" ht="12.75">
      <c r="A84" s="20"/>
      <c r="B84" s="27"/>
      <c r="C84" s="27"/>
      <c r="D84" s="20"/>
    </row>
    <row r="85" spans="1:4" ht="12.75">
      <c r="A85" s="20"/>
      <c r="B85" s="27"/>
      <c r="C85" s="27"/>
      <c r="D85" s="20"/>
    </row>
    <row r="86" spans="1:4" ht="12.75">
      <c r="A86" s="20"/>
      <c r="B86" s="27"/>
      <c r="C86" s="27"/>
      <c r="D86" s="20"/>
    </row>
    <row r="87" spans="1:4" ht="12.75">
      <c r="A87" s="20"/>
      <c r="B87" s="27"/>
      <c r="C87" s="27"/>
      <c r="D87" s="20"/>
    </row>
    <row r="88" spans="1:4" ht="12.75">
      <c r="A88" s="20"/>
      <c r="B88" s="27"/>
      <c r="C88" s="27"/>
      <c r="D88" s="20"/>
    </row>
    <row r="93" ht="12.75">
      <c r="B93" s="19" t="s">
        <v>128</v>
      </c>
    </row>
    <row r="94" spans="2:3" ht="12.75">
      <c r="B94" s="19" t="s">
        <v>129</v>
      </c>
      <c r="C94" s="19">
        <v>5000</v>
      </c>
    </row>
    <row r="95" spans="2:3" ht="12.75">
      <c r="B95" s="19" t="s">
        <v>130</v>
      </c>
      <c r="C95" s="19">
        <v>3500</v>
      </c>
    </row>
    <row r="96" spans="2:3" ht="12.75">
      <c r="B96" s="19" t="s">
        <v>131</v>
      </c>
      <c r="C96" s="19">
        <v>3000</v>
      </c>
    </row>
    <row r="97" ht="12.75">
      <c r="C97" s="81">
        <f>SUM(C94:C96)</f>
        <v>11500</v>
      </c>
    </row>
    <row r="99" ht="12.75">
      <c r="B99" s="19" t="s">
        <v>132</v>
      </c>
    </row>
    <row r="100" spans="2:3" ht="12.75">
      <c r="B100" s="19" t="s">
        <v>95</v>
      </c>
      <c r="C100" s="19">
        <v>3500</v>
      </c>
    </row>
    <row r="101" spans="2:3" ht="12.75">
      <c r="B101" s="19" t="s">
        <v>133</v>
      </c>
      <c r="C101" s="19">
        <v>6500</v>
      </c>
    </row>
    <row r="102" spans="2:3" ht="12.75">
      <c r="B102" s="19" t="s">
        <v>134</v>
      </c>
      <c r="C102" s="19">
        <v>1330</v>
      </c>
    </row>
    <row r="103" ht="12.75">
      <c r="C103" s="81">
        <f>SUM(C100:C102)</f>
        <v>11330</v>
      </c>
    </row>
    <row r="104" ht="13.5" thickBot="1">
      <c r="C104" s="81"/>
    </row>
    <row r="105" spans="2:3" ht="13.5" thickBot="1">
      <c r="B105" s="82" t="s">
        <v>135</v>
      </c>
      <c r="C105" s="83">
        <f>C97-C103</f>
        <v>170</v>
      </c>
    </row>
    <row r="106" ht="12.75">
      <c r="C106" s="19" t="s">
        <v>142</v>
      </c>
    </row>
  </sheetData>
  <sheetProtection/>
  <printOptions/>
  <pageMargins left="0.75" right="0.7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2008-12-04T15:18:01Z</cp:lastPrinted>
  <dcterms:created xsi:type="dcterms:W3CDTF">2007-07-08T09:53:18Z</dcterms:created>
  <dcterms:modified xsi:type="dcterms:W3CDTF">2009-03-02T07:53:00Z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