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170" windowWidth="15360" windowHeight="3840" activeTab="0"/>
  </bookViews>
  <sheets>
    <sheet name="Sheet2" sheetId="1" r:id="rId1"/>
  </sheets>
  <definedNames>
    <definedName name="_xlnm._FilterDatabase" localSheetId="0" hidden="1">'Sheet2'!$A$197:$L$306</definedName>
  </definedNames>
  <calcPr fullCalcOnLoad="1"/>
</workbook>
</file>

<file path=xl/comments1.xml><?xml version="1.0" encoding="utf-8"?>
<comments xmlns="http://schemas.openxmlformats.org/spreadsheetml/2006/main">
  <authors>
    <author>podkolzinajv</author>
  </authors>
  <commentList>
    <comment ref="B236" authorId="0">
      <text>
        <r>
          <rPr>
            <b/>
            <sz val="8"/>
            <rFont val="Tahoma"/>
            <family val="2"/>
          </rPr>
          <t>350 - такси
800 - прием, обработка в Юниоре
460 - ируксоветин
320 - воротник</t>
        </r>
        <r>
          <rPr>
            <sz val="8"/>
            <rFont val="Tahoma"/>
            <family val="2"/>
          </rPr>
          <t xml:space="preserve">
</t>
        </r>
      </text>
    </comment>
    <comment ref="F308" authorId="0">
      <text>
        <r>
          <rPr>
            <b/>
            <sz val="8"/>
            <rFont val="Tahoma"/>
            <family val="2"/>
          </rPr>
          <t>8000 я передала на Дика Наташе 6 июля</t>
        </r>
        <r>
          <rPr>
            <sz val="8"/>
            <rFont val="Tahoma"/>
            <family val="2"/>
          </rPr>
          <t xml:space="preserve">
</t>
        </r>
      </text>
    </comment>
    <comment ref="B238" authorId="0">
      <text>
        <r>
          <rPr>
            <b/>
            <sz val="8"/>
            <rFont val="Tahoma"/>
            <family val="2"/>
          </rPr>
          <t>еще 1000- был оставлен депозит 28 июня</t>
        </r>
        <r>
          <rPr>
            <sz val="8"/>
            <rFont val="Tahoma"/>
            <family val="2"/>
          </rPr>
          <t xml:space="preserve">
</t>
        </r>
      </text>
    </comment>
    <comment ref="B233" authorId="0">
      <text>
        <r>
          <rPr>
            <b/>
            <sz val="8"/>
            <rFont val="Tahoma"/>
            <family val="2"/>
          </rPr>
          <t>не включая посл день</t>
        </r>
        <r>
          <rPr>
            <sz val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rFont val="Tahoma"/>
            <family val="2"/>
          </rPr>
          <t>Арина перевела на карту 18 июля</t>
        </r>
        <r>
          <rPr>
            <sz val="8"/>
            <rFont val="Tahoma"/>
            <family val="2"/>
          </rPr>
          <t xml:space="preserve">
</t>
        </r>
      </text>
    </comment>
    <comment ref="B65" authorId="0">
      <text>
        <r>
          <rPr>
            <sz val="8"/>
            <rFont val="Tahoma"/>
            <family val="2"/>
          </rPr>
          <t xml:space="preserve">Джам кинула на карту 23 авг, вместе с 2т от себя
</t>
        </r>
      </text>
    </comment>
    <comment ref="B87" authorId="0">
      <text>
        <r>
          <rPr>
            <b/>
            <sz val="8"/>
            <rFont val="Tahoma"/>
            <family val="2"/>
          </rPr>
          <t>kulya</t>
        </r>
        <r>
          <rPr>
            <sz val="8"/>
            <rFont val="Tahoma"/>
            <family val="2"/>
          </rPr>
          <t xml:space="preserve">
передала с водителем 21 июля</t>
        </r>
      </text>
    </comment>
    <comment ref="B89" authorId="0">
      <text>
        <r>
          <rPr>
            <sz val="8"/>
            <rFont val="Tahoma"/>
            <family val="2"/>
          </rPr>
          <t xml:space="preserve">вошло в окончательную сумму, которую Маслова заплатила, когда забирала Фанту 15 июля
</t>
        </r>
      </text>
    </comment>
    <comment ref="B219" authorId="0">
      <text>
        <r>
          <rPr>
            <b/>
            <sz val="8"/>
            <rFont val="Tahoma"/>
            <family val="2"/>
          </rPr>
          <t>передержка первые 10 дней (когда капельницы ставили - 300 р)</t>
        </r>
        <r>
          <rPr>
            <sz val="8"/>
            <rFont val="Tahoma"/>
            <family val="2"/>
          </rPr>
          <t xml:space="preserve">
</t>
        </r>
      </text>
    </comment>
    <comment ref="B97" authorId="0">
      <text>
        <r>
          <rPr>
            <sz val="8"/>
            <rFont val="Tahoma"/>
            <family val="2"/>
          </rPr>
          <t xml:space="preserve">Арина перевела 6000, из них 5000 - от АМ78
</t>
        </r>
      </text>
    </comment>
    <comment ref="B107" authorId="0">
      <text>
        <r>
          <rPr>
            <b/>
            <sz val="8"/>
            <rFont val="Tahoma"/>
            <family val="2"/>
          </rPr>
          <t>у Lasandra, 
983 она кинула мне на тел 30 июля, остаток 3,017</t>
        </r>
      </text>
    </comment>
    <comment ref="B106" authorId="0">
      <text>
        <r>
          <rPr>
            <b/>
            <sz val="8"/>
            <rFont val="Tahoma"/>
            <family val="2"/>
          </rPr>
          <t>передал водительКостя вместе с 1000 от Belvest</t>
        </r>
        <r>
          <rPr>
            <sz val="8"/>
            <rFont val="Tahoma"/>
            <family val="2"/>
          </rPr>
          <t xml:space="preserve">
</t>
        </r>
      </text>
    </comment>
    <comment ref="B105" authorId="0">
      <text>
        <r>
          <rPr>
            <b/>
            <sz val="8"/>
            <rFont val="Tahoma"/>
            <family val="2"/>
          </rPr>
          <t>Лена мне передала на Барр вместе с бельди</t>
        </r>
        <r>
          <rPr>
            <sz val="8"/>
            <rFont val="Tahoma"/>
            <family val="2"/>
          </rPr>
          <t xml:space="preserve">
</t>
        </r>
      </text>
    </comment>
    <comment ref="B118" authorId="0">
      <text>
        <r>
          <rPr>
            <b/>
            <sz val="8"/>
            <rFont val="Tahoma"/>
            <family val="2"/>
          </rPr>
          <t>kulya передала мне 8 сент</t>
        </r>
        <r>
          <rPr>
            <sz val="8"/>
            <rFont val="Tahoma"/>
            <family val="2"/>
          </rPr>
          <t xml:space="preserve">
</t>
        </r>
      </text>
    </comment>
    <comment ref="B139" authorId="0">
      <text>
        <r>
          <rPr>
            <b/>
            <sz val="8"/>
            <rFont val="Tahoma"/>
            <family val="2"/>
          </rPr>
          <t>проверить. Что записан приход в шарике</t>
        </r>
        <r>
          <rPr>
            <sz val="8"/>
            <rFont val="Tahoma"/>
            <family val="2"/>
          </rPr>
          <t xml:space="preserve">
</t>
        </r>
      </text>
    </comment>
    <comment ref="B138" authorId="0">
      <text>
        <r>
          <rPr>
            <b/>
            <sz val="8"/>
            <rFont val="Tahoma"/>
            <family val="2"/>
          </rPr>
          <t>проверить, сколько ребята записали в приход</t>
        </r>
        <r>
          <rPr>
            <sz val="8"/>
            <rFont val="Tahoma"/>
            <family val="2"/>
          </rPr>
          <t xml:space="preserve">
</t>
        </r>
      </text>
    </comment>
    <comment ref="B154" authorId="0">
      <text>
        <r>
          <rPr>
            <b/>
            <sz val="8"/>
            <rFont val="Tahoma"/>
            <family val="2"/>
          </rPr>
          <t>1000 - у Тани24</t>
        </r>
        <r>
          <rPr>
            <sz val="8"/>
            <rFont val="Tahoma"/>
            <family val="2"/>
          </rPr>
          <t xml:space="preserve">
</t>
        </r>
      </text>
    </comment>
    <comment ref="B158" authorId="0">
      <text>
        <r>
          <rPr>
            <b/>
            <sz val="8"/>
            <rFont val="Tahoma"/>
            <family val="2"/>
          </rPr>
          <t>у Толокоша</t>
        </r>
        <r>
          <rPr>
            <sz val="8"/>
            <rFont val="Tahoma"/>
            <family val="2"/>
          </rPr>
          <t xml:space="preserve">
</t>
        </r>
      </text>
    </comment>
    <comment ref="B157" authorId="0">
      <text>
        <r>
          <rPr>
            <b/>
            <sz val="8"/>
            <rFont val="Tahoma"/>
            <family val="0"/>
          </rPr>
          <t>напрямую Толокоше</t>
        </r>
        <r>
          <rPr>
            <sz val="8"/>
            <rFont val="Tahoma"/>
            <family val="0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0"/>
          </rPr>
          <t>Катя мне передала 8 сент</t>
        </r>
        <r>
          <rPr>
            <sz val="8"/>
            <rFont val="Tahoma"/>
            <family val="0"/>
          </rPr>
          <t xml:space="preserve">
</t>
        </r>
      </text>
    </comment>
    <comment ref="B279" authorId="0">
      <text>
        <r>
          <rPr>
            <sz val="8"/>
            <rFont val="Tahoma"/>
            <family val="0"/>
          </rPr>
          <t xml:space="preserve">время, проведенное собаками на Истре, не оплачивается (последние 10 дней августа, первые 10 дней сентября)
</t>
        </r>
      </text>
    </comment>
    <comment ref="B280" authorId="0">
      <text>
        <r>
          <rPr>
            <b/>
            <sz val="8"/>
            <rFont val="Tahoma"/>
            <family val="0"/>
          </rPr>
          <t>время, проведенное собаками на Истре, не оплачивается (последние 10 дней августа, первые 10 дней сентября)</t>
        </r>
        <r>
          <rPr>
            <sz val="8"/>
            <rFont val="Tahoma"/>
            <family val="0"/>
          </rPr>
          <t xml:space="preserve">
</t>
        </r>
      </text>
    </comment>
    <comment ref="B174" authorId="0">
      <text>
        <r>
          <rPr>
            <b/>
            <sz val="8"/>
            <rFont val="Tahoma"/>
            <family val="0"/>
          </rPr>
          <t>кинула на карту 3000, из них 1000 - было получено от Lakki за Викинга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<sst xmlns="http://schemas.openxmlformats.org/spreadsheetml/2006/main" count="1073" uniqueCount="504">
  <si>
    <t>ПРИХОД</t>
  </si>
  <si>
    <t>Дата прихода</t>
  </si>
  <si>
    <t>сумма</t>
  </si>
  <si>
    <t>категория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</si>
  <si>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</si>
  <si>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</si>
  <si>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</si>
  <si>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</si>
  <si>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</si>
  <si>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</si>
  <si>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оправдательных документов</t>
  </si>
  <si>
    <t>ИТОГО ПРИХОД</t>
  </si>
  <si>
    <t>ИТОГО РАСХОД</t>
  </si>
  <si>
    <t>Собака</t>
  </si>
  <si>
    <t>период</t>
  </si>
  <si>
    <t xml:space="preserve">Баланс на начало периода </t>
  </si>
  <si>
    <t>передержка</t>
  </si>
  <si>
    <t>комментарии</t>
  </si>
  <si>
    <t>Объем информации очень большой, поэтому ошибки возможны</t>
  </si>
  <si>
    <t>Спасибо!!!</t>
  </si>
  <si>
    <t>Если Вы не увидели себя в списке, пожалуйста, свяжитесь со мной (juliap).</t>
  </si>
  <si>
    <t>сберкарта</t>
  </si>
  <si>
    <t>ветуслуги</t>
  </si>
  <si>
    <t>Шарль</t>
  </si>
  <si>
    <t>на ЯК</t>
  </si>
  <si>
    <t>Дик</t>
  </si>
  <si>
    <t>Татьяна</t>
  </si>
  <si>
    <t>Galika</t>
  </si>
  <si>
    <t>Рей</t>
  </si>
  <si>
    <t>21 авг</t>
  </si>
  <si>
    <t>???</t>
  </si>
  <si>
    <t>Доша741</t>
  </si>
  <si>
    <t>AL_78</t>
  </si>
  <si>
    <t>8 июля</t>
  </si>
  <si>
    <t>9 июля</t>
  </si>
  <si>
    <t>24 июля</t>
  </si>
  <si>
    <t>26 июля</t>
  </si>
  <si>
    <t>27 июля</t>
  </si>
  <si>
    <t>28 июля</t>
  </si>
  <si>
    <t>29 июля</t>
  </si>
  <si>
    <t>1 авг</t>
  </si>
  <si>
    <t>4 авг</t>
  </si>
  <si>
    <t>7 авг</t>
  </si>
  <si>
    <t>15 авг</t>
  </si>
  <si>
    <t>27 авг</t>
  </si>
  <si>
    <t>31 авг</t>
  </si>
  <si>
    <t>на тел (juliap)</t>
  </si>
  <si>
    <t>Darik</t>
  </si>
  <si>
    <t>kulya</t>
  </si>
  <si>
    <t>на остальных</t>
  </si>
  <si>
    <t>на тел (kulya)</t>
  </si>
  <si>
    <t>TinaT</t>
  </si>
  <si>
    <t>Дези</t>
  </si>
  <si>
    <t>v22512</t>
  </si>
  <si>
    <t>лекарства</t>
  </si>
  <si>
    <t>корм</t>
  </si>
  <si>
    <t>Амур</t>
  </si>
  <si>
    <t>да</t>
  </si>
  <si>
    <t>баланс на Дика</t>
  </si>
  <si>
    <t>Маркус</t>
  </si>
  <si>
    <t>Braiony</t>
  </si>
  <si>
    <t>Федя</t>
  </si>
  <si>
    <t>Джесси</t>
  </si>
  <si>
    <t>Ника</t>
  </si>
  <si>
    <t>Джуля</t>
  </si>
  <si>
    <t>Лайна</t>
  </si>
  <si>
    <t>Пола</t>
  </si>
  <si>
    <t>Эльза</t>
  </si>
  <si>
    <t>Салли</t>
  </si>
  <si>
    <t>Пират</t>
  </si>
  <si>
    <t>Хазар</t>
  </si>
  <si>
    <t>привез Евгений 7 июня</t>
  </si>
  <si>
    <t>привезли уроды хозяева 8 июня</t>
  </si>
  <si>
    <t>Икар</t>
  </si>
  <si>
    <t>забрала из подъезда в жуковском Лена(химки) 1 июня, Эльзу Юля отвезла на передержку.   С 13 июня по 11 июля Юля держит бесплатно</t>
  </si>
  <si>
    <t>новый кобель ВЕО с Искры.  Привез Иван 14 июня</t>
  </si>
  <si>
    <t>взяла на баланс Аня С</t>
  </si>
  <si>
    <t>Рекс</t>
  </si>
  <si>
    <t>вернули от Юльки елена и маша 19 июня</t>
  </si>
  <si>
    <t>Блейд</t>
  </si>
  <si>
    <t>немец из Калуги.привезли писюк, румба, Алина и тукана 19 июня</t>
  </si>
  <si>
    <t>перевезли с преображенки 19 июня Елена и Маша</t>
  </si>
  <si>
    <t>Делли</t>
  </si>
  <si>
    <t>Отчет овчар-команды за период 1 июля- 31 августа 2010</t>
  </si>
  <si>
    <t>1-31 июля</t>
  </si>
  <si>
    <t>10-31 июля</t>
  </si>
  <si>
    <t>1 июля</t>
  </si>
  <si>
    <t>Lakki</t>
  </si>
  <si>
    <t>на тел (mspk)</t>
  </si>
  <si>
    <t>Лора</t>
  </si>
  <si>
    <t>Алина</t>
  </si>
  <si>
    <t>Olga</t>
  </si>
  <si>
    <t>1-2 июля</t>
  </si>
  <si>
    <t>Лена должна забрать 2 июля</t>
  </si>
  <si>
    <t>2 июля</t>
  </si>
  <si>
    <t>Эльмира</t>
  </si>
  <si>
    <t>наличн(juliap)</t>
  </si>
  <si>
    <t>kitten123</t>
  </si>
  <si>
    <t>Викинг</t>
  </si>
  <si>
    <t>Санни</t>
  </si>
  <si>
    <t>за магнитик с Атосом</t>
  </si>
  <si>
    <t>sher75</t>
  </si>
  <si>
    <t>juliap</t>
  </si>
  <si>
    <t>LaSandra</t>
  </si>
  <si>
    <t>нач июля</t>
  </si>
  <si>
    <t>% с продаж</t>
  </si>
  <si>
    <t>Margret/Orangekyo</t>
  </si>
  <si>
    <t>3 июля</t>
  </si>
  <si>
    <t>Лена и Зайка</t>
  </si>
  <si>
    <t>29 июня</t>
  </si>
  <si>
    <t>Елена(Химки)</t>
  </si>
  <si>
    <t>налич за лекарства</t>
  </si>
  <si>
    <t>Сончик</t>
  </si>
  <si>
    <t>Маслова</t>
  </si>
  <si>
    <t>выставка ВЕО в Атамане 3 июля</t>
  </si>
  <si>
    <t>стационар на Молодцова</t>
  </si>
  <si>
    <t>Урал</t>
  </si>
  <si>
    <t>прием, рентген в Беланте</t>
  </si>
  <si>
    <t>метис из Тулы.привезла позно вечером 5 июля Лена Shee из Тулы</t>
  </si>
  <si>
    <t>5 июля</t>
  </si>
  <si>
    <t>3-31 июля</t>
  </si>
  <si>
    <t>перевезли 3 июля Лена Маслова и Олеся</t>
  </si>
  <si>
    <t>1-3 июля</t>
  </si>
  <si>
    <t>5 июня переехала в фауну, 15 июня перехала обратно к Даше, 3 июля переехала в Шарик</t>
  </si>
  <si>
    <t>прием, обработка раны в Юниоре</t>
  </si>
  <si>
    <t>Ник</t>
  </si>
  <si>
    <t>да (без такси) у Сонч</t>
  </si>
  <si>
    <t>наличн(Margret)</t>
  </si>
  <si>
    <t>привезла Инга с ул Плеханова поздно вечером 1 июня, перевезли на преобр 3 июля Эльм и Дарик</t>
  </si>
  <si>
    <t xml:space="preserve">перевезли 3 июля Эльмира (Эльба) и Даша Darik </t>
  </si>
  <si>
    <t>оставила в команде деньги за футболку, которая не подошла мужу</t>
  </si>
  <si>
    <t>Мухтар_71</t>
  </si>
  <si>
    <t>emi</t>
  </si>
  <si>
    <t>ma_sher</t>
  </si>
  <si>
    <t>6-31 июля</t>
  </si>
  <si>
    <t>старичок с 800лет, после Молодцова Джамиля привезла 6 июля</t>
  </si>
  <si>
    <t>забрали из стационара 6 июля</t>
  </si>
  <si>
    <t>gabbi</t>
  </si>
  <si>
    <t>наличн (в коровнике) - из остатка на Арбата</t>
  </si>
  <si>
    <t>месяц по 23 июля</t>
  </si>
  <si>
    <t>операция у Зонтова (установка дренажей)</t>
  </si>
  <si>
    <t>7 июля</t>
  </si>
  <si>
    <t>6 июля</t>
  </si>
  <si>
    <t>??? (банкомат Элексполюс)</t>
  </si>
  <si>
    <t>??? сберкарта</t>
  </si>
  <si>
    <t>на сберкарту</t>
  </si>
  <si>
    <t>лекарства (эмицидин, простатин, риботан)</t>
  </si>
  <si>
    <t>irish</t>
  </si>
  <si>
    <t>7 июля 17.11</t>
  </si>
  <si>
    <t>7 июля 19.41</t>
  </si>
  <si>
    <t>7 июля  13.37</t>
  </si>
  <si>
    <t>7 июля 15.14</t>
  </si>
  <si>
    <t>Solnce</t>
  </si>
  <si>
    <t>1000-Урал, 700-Викинг</t>
  </si>
  <si>
    <t>люди с автосервиса в Туле</t>
  </si>
  <si>
    <t>Скания-Русь</t>
  </si>
  <si>
    <t>на тел (juliap) через Джам</t>
  </si>
  <si>
    <t>Mаша&amp;@</t>
  </si>
  <si>
    <t>наличн(Сончик)</t>
  </si>
  <si>
    <t>Маша&amp;@</t>
  </si>
  <si>
    <t>O.Lebedeva</t>
  </si>
  <si>
    <t>наличн(Джам) - в клинику</t>
  </si>
  <si>
    <t>Ирина Аминад</t>
  </si>
  <si>
    <t>на тел(Таня 24)</t>
  </si>
  <si>
    <t>Masha_V</t>
  </si>
  <si>
    <t>bli3nec_21</t>
  </si>
  <si>
    <t>Sandra27</t>
  </si>
  <si>
    <t>cб</t>
  </si>
  <si>
    <t>Pentagona (claws)</t>
  </si>
  <si>
    <t>player2000 (форум овч-ко)</t>
  </si>
  <si>
    <t>somik</t>
  </si>
  <si>
    <t>Девушка из Самары и Ronaverova</t>
  </si>
  <si>
    <t>500 -Викинг, 500 - остальные</t>
  </si>
  <si>
    <t>наталка 12</t>
  </si>
  <si>
    <t>на тел(juliap) МТС</t>
  </si>
  <si>
    <t>на тел(juliap) осн</t>
  </si>
  <si>
    <t>Юля_Марьино</t>
  </si>
  <si>
    <t>на кого?</t>
  </si>
  <si>
    <t>хозяйка Норда</t>
  </si>
  <si>
    <t>8 июля 10.06</t>
  </si>
  <si>
    <t>8 июля 15.04</t>
  </si>
  <si>
    <t>8 июля 19.07</t>
  </si>
  <si>
    <t>наличн(Маша)</t>
  </si>
  <si>
    <t>10 июля 10.01</t>
  </si>
  <si>
    <t>9 июля 18.37</t>
  </si>
  <si>
    <t>player2000</t>
  </si>
  <si>
    <t>10 июля</t>
  </si>
  <si>
    <t>Аришка (ПиК)</t>
  </si>
  <si>
    <t>11 июля</t>
  </si>
  <si>
    <t>Ольга Морозова</t>
  </si>
  <si>
    <t>Оксана (Одноклассники)</t>
  </si>
  <si>
    <t>на тел (juliap) через Shee</t>
  </si>
  <si>
    <t>наличн(через Мухтара_71)</t>
  </si>
  <si>
    <t>выставка ВЕО в Сокольниках 10 июля</t>
  </si>
  <si>
    <t>наличн</t>
  </si>
  <si>
    <t>за фотосессию</t>
  </si>
  <si>
    <t>1-9 июля</t>
  </si>
  <si>
    <t xml:space="preserve">НО из Бекасово. Таня 24 забрала вечером 17 июня. Егор </t>
  </si>
  <si>
    <t xml:space="preserve">привезли из Тулы в ночь </t>
  </si>
  <si>
    <t>Naiki2005</t>
  </si>
  <si>
    <t>12 июля 11.22</t>
  </si>
  <si>
    <t>на маш для Вик или кому нужнее</t>
  </si>
  <si>
    <t>Егор привез вместе с Блейдом 10 июля (ночь они провели у него дома)</t>
  </si>
  <si>
    <t>Егор привез вместе с Эльзой 10 июля (ночь они провели у него дома)</t>
  </si>
  <si>
    <t>11-31 июля</t>
  </si>
  <si>
    <t>привезла из ТС Галя Воронина 11 июля</t>
  </si>
  <si>
    <t>1-11 июля</t>
  </si>
  <si>
    <t>Марианна (ПиК)</t>
  </si>
  <si>
    <t xml:space="preserve">Урал </t>
  </si>
  <si>
    <t>кто-то из сочувствующих</t>
  </si>
  <si>
    <t>наличн(в коровнике)</t>
  </si>
  <si>
    <t>12 июля</t>
  </si>
  <si>
    <t>Лена(крохо-той)</t>
  </si>
  <si>
    <t>на любую дыру</t>
  </si>
  <si>
    <t>Татьяна24</t>
  </si>
  <si>
    <t>12-31 июля</t>
  </si>
  <si>
    <t xml:space="preserve">Макс </t>
  </si>
  <si>
    <t>13 июля</t>
  </si>
  <si>
    <t>на тел(juliap) 1211</t>
  </si>
  <si>
    <t>Эльба</t>
  </si>
  <si>
    <t>12 июля 10.02</t>
  </si>
  <si>
    <t>12 июля 18.51</t>
  </si>
  <si>
    <t>Tucana</t>
  </si>
  <si>
    <t>12 июля 18.55</t>
  </si>
  <si>
    <t>Nuaset</t>
  </si>
  <si>
    <t>наличн (в Фауне)</t>
  </si>
  <si>
    <t>наличн (в Фауне) - через Марина2010 и usik</t>
  </si>
  <si>
    <t>Фанта</t>
  </si>
  <si>
    <t>Larisa+Amosova</t>
  </si>
  <si>
    <t>Virgo</t>
  </si>
  <si>
    <t>14 июля</t>
  </si>
  <si>
    <t>wildseacat</t>
  </si>
  <si>
    <t>на тел(Сончик)</t>
  </si>
  <si>
    <t>vbkf</t>
  </si>
  <si>
    <t>Марина2010</t>
  </si>
  <si>
    <t>наличн(Сергею- за курьера со снимками)</t>
  </si>
  <si>
    <t>курьеру, который передавал ренгт снимки Сергею, для передачи Марине 2010 для передачи usik для Фауны</t>
  </si>
  <si>
    <t>нет</t>
  </si>
  <si>
    <t>примерно 10 июля</t>
  </si>
  <si>
    <t>наличн(Джам)</t>
  </si>
  <si>
    <t>Викинг (?)</t>
  </si>
  <si>
    <t>кому нужнее</t>
  </si>
  <si>
    <t>Belvest (овч-форум)</t>
  </si>
  <si>
    <t>Иришка (mybb)</t>
  </si>
  <si>
    <t>УЗИ у Огородниковой</t>
  </si>
  <si>
    <t>еда</t>
  </si>
  <si>
    <t>памперсы</t>
  </si>
  <si>
    <t>10 длинных катетеров</t>
  </si>
  <si>
    <t>владимирский овчар. Привезли 12 июля</t>
  </si>
  <si>
    <t>14 июля 13.43</t>
  </si>
  <si>
    <t>14 июля 16.55</t>
  </si>
  <si>
    <t>ЧИЖИК(1000)+Galika(500)</t>
  </si>
  <si>
    <t>Наталья Васильева с одноклассн (tara1964@...)</t>
  </si>
  <si>
    <t>12 июля 12.16</t>
  </si>
  <si>
    <t>5 кг лечебного корма eukanuba</t>
  </si>
  <si>
    <t>мильг, фитолизин, карсил, панангин, аугметин, хлоргекс, шпр,лазикс, пироцетам, аспаркам, хофитол 5 нок</t>
  </si>
  <si>
    <t>Мара (mybb)</t>
  </si>
  <si>
    <t>Любовь Зыкова</t>
  </si>
  <si>
    <t>14 июля 20.50</t>
  </si>
  <si>
    <t>15 июля</t>
  </si>
  <si>
    <t>на тел(kulya)</t>
  </si>
  <si>
    <t>Rada</t>
  </si>
  <si>
    <t>на тел(Маслова)</t>
  </si>
  <si>
    <t>Ночная Прохлада</t>
  </si>
  <si>
    <t>16 июля 10.50</t>
  </si>
  <si>
    <t>15  июля</t>
  </si>
  <si>
    <t>стационар в Фауне</t>
  </si>
  <si>
    <t>17 июля 14.45</t>
  </si>
  <si>
    <t>17 июля 15.10</t>
  </si>
  <si>
    <t>17 июля</t>
  </si>
  <si>
    <t>девушка с работы Lesardies</t>
  </si>
  <si>
    <t>15.07 13:31</t>
  </si>
  <si>
    <t>15.07 15.01</t>
  </si>
  <si>
    <t>16.07 14.43</t>
  </si>
  <si>
    <t>16.07 20.37</t>
  </si>
  <si>
    <t>Ник не знаю (deyneris)</t>
  </si>
  <si>
    <t>18 июля 12.38</t>
  </si>
  <si>
    <t>наличн(mspk через Маслову()</t>
  </si>
  <si>
    <t>17-18 июля</t>
  </si>
  <si>
    <t>Маршал</t>
  </si>
  <si>
    <t>Восточник, выкупленный у бомжей.  Егор привез в Ш 17 июля, забрала ж в Нахаб, Татьяна отвезла 18 июля</t>
  </si>
  <si>
    <t>15-18 июля</t>
  </si>
  <si>
    <t>наличн(juliap через Lesardies)</t>
  </si>
  <si>
    <t>Lilus(космо-форум)</t>
  </si>
  <si>
    <t>Tersill (космофорум)</t>
  </si>
  <si>
    <t>выставка НО в Атамане</t>
  </si>
  <si>
    <t>Arina</t>
  </si>
  <si>
    <t>наличн(Аrina), Арина кинула на карту 18 июля</t>
  </si>
  <si>
    <t>6-11 июля</t>
  </si>
  <si>
    <t>зв проданного котика и мишку</t>
  </si>
  <si>
    <t>21 июля 11:09</t>
  </si>
  <si>
    <t>???  Дельта Телеком , пополнение</t>
  </si>
  <si>
    <t>21 июля</t>
  </si>
  <si>
    <t>от Масловой за мыло</t>
  </si>
  <si>
    <t>Татьяна москва</t>
  </si>
  <si>
    <t>наличн(Маслова)</t>
  </si>
  <si>
    <t>20 июля</t>
  </si>
  <si>
    <t>кислородный баллон</t>
  </si>
  <si>
    <t>Константин</t>
  </si>
  <si>
    <t>Берг</t>
  </si>
  <si>
    <t>21-31  июля</t>
  </si>
  <si>
    <t>немчик из Климовска. Привез к Николь 21 июля  Михей</t>
  </si>
  <si>
    <t>проданный баян</t>
  </si>
  <si>
    <t>друг LaSandra</t>
  </si>
  <si>
    <t>наличн(LaSandra)</t>
  </si>
  <si>
    <t>21-31 июля</t>
  </si>
  <si>
    <t>Ольха</t>
  </si>
  <si>
    <t>Manosha</t>
  </si>
  <si>
    <t>Оксана П (Одноклассники)</t>
  </si>
  <si>
    <t>Елена (Одноклассники)</t>
  </si>
  <si>
    <t>Лена с forum.say7.ru</t>
  </si>
  <si>
    <t>на сберкарту(через Анжелику35)</t>
  </si>
  <si>
    <t>Ларсенок</t>
  </si>
  <si>
    <t>бензин</t>
  </si>
  <si>
    <t>Егору на все его поездки по нашим собакам</t>
  </si>
  <si>
    <t>Викинг, Шах</t>
  </si>
  <si>
    <t>Шах</t>
  </si>
  <si>
    <t>Восточник от Антона из под Щелкова (кр покусал ребенка).Привез в Ш егор и серге1 21 июля</t>
  </si>
  <si>
    <t>Корда</t>
  </si>
  <si>
    <t>Восточница из Коробово от Кати. Привез в Ш Дима в ночь с 21 на 22 июля</t>
  </si>
  <si>
    <t>передержка на ТС, перевезла в Ш Галя воронина 11 июля (овчар из компании с 2 таксами)</t>
  </si>
  <si>
    <t>21 июля 14.52</t>
  </si>
  <si>
    <t>19 июля 16.20</t>
  </si>
  <si>
    <t>Anifa (космо)</t>
  </si>
  <si>
    <t>elyatver (claws)</t>
  </si>
  <si>
    <t>Катя (кр нашла Корду)</t>
  </si>
  <si>
    <t>наличн (Диме, через него в Шарик)</t>
  </si>
  <si>
    <t>21-22 июля</t>
  </si>
  <si>
    <t>немка из орехово-Зуево, привез в восточный Саша 21 июля. Должен забрать хозяин 22 июля</t>
  </si>
  <si>
    <t>22 июля 16.58</t>
  </si>
  <si>
    <t>22 июля 18.56</t>
  </si>
  <si>
    <t xml:space="preserve">Евгения П (одноклассники) </t>
  </si>
  <si>
    <t>на сберкарту (через Galika)</t>
  </si>
  <si>
    <t>22 июля</t>
  </si>
  <si>
    <t>человек, пожелавший остаться неизв</t>
  </si>
  <si>
    <t>??? ОСМП ЗАО пополнение</t>
  </si>
  <si>
    <t>??? Кампэй ООО пополнение</t>
  </si>
  <si>
    <t>21.07 12:28</t>
  </si>
  <si>
    <t>22.07 20:12</t>
  </si>
  <si>
    <t>Лена выдала Егору 2600 (1450+500+650) 23 июля</t>
  </si>
  <si>
    <t>получить от Егора разбивку</t>
  </si>
  <si>
    <t>23 июля</t>
  </si>
  <si>
    <t>30 июля</t>
  </si>
  <si>
    <t>10 авг</t>
  </si>
  <si>
    <t>2 авг</t>
  </si>
  <si>
    <t>Ирина (гость форума овч-ко)</t>
  </si>
  <si>
    <t>Panterka84 (космо)</t>
  </si>
  <si>
    <t>Выпь (космо)</t>
  </si>
  <si>
    <t>Chelsea (космо)</t>
  </si>
  <si>
    <t>%  с продаж</t>
  </si>
  <si>
    <t>космо</t>
  </si>
  <si>
    <t>Владимир (кр нашел длинника на Истре)</t>
  </si>
  <si>
    <t>8 авг</t>
  </si>
  <si>
    <t>9 авг</t>
  </si>
  <si>
    <t>сестра  Эльбы</t>
  </si>
  <si>
    <t>6 авг</t>
  </si>
  <si>
    <t>filipevaolga</t>
  </si>
  <si>
    <t>на тел (juliap) x1211</t>
  </si>
  <si>
    <t>Бакс</t>
  </si>
  <si>
    <t>наличн(mspk)</t>
  </si>
  <si>
    <t>наличн(mspk) за книжки orangekyo</t>
  </si>
  <si>
    <t>Tataka (космо)</t>
  </si>
  <si>
    <t>L'dinka+Margret</t>
  </si>
  <si>
    <t>на тел(juliap) x7764</t>
  </si>
  <si>
    <t>Лабиринт (космо)</t>
  </si>
  <si>
    <t>SilverLady</t>
  </si>
  <si>
    <t>5 авг</t>
  </si>
  <si>
    <t>КатеринаА (mybb)</t>
  </si>
  <si>
    <t>Татьяна (овч-ко)</t>
  </si>
  <si>
    <t>Julex (lottas)</t>
  </si>
  <si>
    <t>Лилия (lottas)</t>
  </si>
  <si>
    <t>на сберкарту (через AKADO Ronaverona)</t>
  </si>
  <si>
    <t>Blonda(?)</t>
  </si>
  <si>
    <t>Шелла</t>
  </si>
  <si>
    <t>Кайра</t>
  </si>
  <si>
    <t>al`ka</t>
  </si>
  <si>
    <t>налич(Margret)</t>
  </si>
  <si>
    <t>Margret/Lesardies</t>
  </si>
  <si>
    <t>Татьяна (бывш хоз Лоры)</t>
  </si>
  <si>
    <t>Юле Вилка на лекарства Баксу</t>
  </si>
  <si>
    <t>остаток от футболки(через mspk)</t>
  </si>
  <si>
    <t>30-31 июля</t>
  </si>
  <si>
    <t>длинница,сбитая машиной на Щелчке. Нашла зажигалка55</t>
  </si>
  <si>
    <t>перевезли от Дани 3 июля Алина и Маша, поех в нов дом 31 июля</t>
  </si>
  <si>
    <t>1-31 августа</t>
  </si>
  <si>
    <t>1 августа</t>
  </si>
  <si>
    <t>10-31 августа</t>
  </si>
  <si>
    <t>1-10 августа</t>
  </si>
  <si>
    <t>Шеллу привезла в Восточный orangekyo 10 авг</t>
  </si>
  <si>
    <t>Юля сама перевезла Шеллу в Восточный 10 авг</t>
  </si>
  <si>
    <t>от Николь Шеллу забрала Юля orangekyo к себе 1 авг</t>
  </si>
  <si>
    <t>Валдай</t>
  </si>
  <si>
    <t>немец от Кристинки, привезла Инна 1 авг</t>
  </si>
  <si>
    <t>Дин-Джесс</t>
  </si>
  <si>
    <t>2 августа</t>
  </si>
  <si>
    <t>немец с Дмитровки, привезли люди сами, в тот же день хозяйка забрала сама</t>
  </si>
  <si>
    <t>1-4 августа</t>
  </si>
  <si>
    <t>Дези переех к Алексею.  Татьяна отвезла 4 авг</t>
  </si>
  <si>
    <t>в ветклинике (101 далм)</t>
  </si>
  <si>
    <t>операция в 101 далм (Химки)</t>
  </si>
  <si>
    <t>Ника Егор отвез на нов место (к Диме и Свете) 10 авг</t>
  </si>
  <si>
    <t>переехал на нов место (софьино, к анатолию) 10 авг</t>
  </si>
  <si>
    <t>хозяйка Рея</t>
  </si>
  <si>
    <t xml:space="preserve">Рей </t>
  </si>
  <si>
    <t>немец от Ирины, она легла в больницу, Привез муж Натальи Евг (соседки)</t>
  </si>
  <si>
    <t>должны были передать Нат евг с муем, кр привезли</t>
  </si>
  <si>
    <t>1500 - на прием у врача для Эльзы</t>
  </si>
  <si>
    <t>да(у dajna)</t>
  </si>
  <si>
    <t>УЗИ и прием в клин на Молодежной(химки)</t>
  </si>
  <si>
    <t>26-31 июля</t>
  </si>
  <si>
    <t>немец, отбитый у таджиков. Emi привезла в шарик 26 июля(ПРОВЕРИТЬ ДАТУ!!!)</t>
  </si>
  <si>
    <t>1-12 августа</t>
  </si>
  <si>
    <t>забрала Маша Dajna от Николь 12 авг</t>
  </si>
  <si>
    <t>12 авг</t>
  </si>
  <si>
    <t>Dajna</t>
  </si>
  <si>
    <t>наличн(передержке на преобр)</t>
  </si>
  <si>
    <t xml:space="preserve">ВЕО с травмой головы c фабричной. После стационара Маслова прив к Николь 15 июля, 18 июля Настя Belvest забрала </t>
  </si>
  <si>
    <t>наличн(в Фауне)</t>
  </si>
  <si>
    <t>конец июля</t>
  </si>
  <si>
    <t>за ноутбук от Татьяны</t>
  </si>
  <si>
    <t>13 авг</t>
  </si>
  <si>
    <t>О-р</t>
  </si>
  <si>
    <t>3-31 августа</t>
  </si>
  <si>
    <t>1-14 августа</t>
  </si>
  <si>
    <t>забрал Мих Ив из атамана 14 авг</t>
  </si>
  <si>
    <t>14 авг</t>
  </si>
  <si>
    <t>Владимир (Черри)</t>
  </si>
  <si>
    <t>наличн (Толокоше) на такси для</t>
  </si>
  <si>
    <t>Марта</t>
  </si>
  <si>
    <t>ella</t>
  </si>
  <si>
    <t>наличн (550 - в Беланте, 1000 - Тане24)</t>
  </si>
  <si>
    <t>наличн (juliap)</t>
  </si>
  <si>
    <t>Пушистая сволочь</t>
  </si>
  <si>
    <t>наличн (в Шансе, когда сдавали анализы)</t>
  </si>
  <si>
    <t>транспорт</t>
  </si>
  <si>
    <t>такси от Черт до Беланты и обр</t>
  </si>
  <si>
    <t xml:space="preserve">Марта </t>
  </si>
  <si>
    <t>прием, узи в Беланте</t>
  </si>
  <si>
    <t>да(у ella)</t>
  </si>
  <si>
    <t>ОКА и биохимия</t>
  </si>
  <si>
    <t>да (у кого?)</t>
  </si>
  <si>
    <t>16-31 августа</t>
  </si>
  <si>
    <t>Neza_Budka</t>
  </si>
  <si>
    <t>наличн(Толокоша)</t>
  </si>
  <si>
    <t>16 авг</t>
  </si>
  <si>
    <t>на тел (Толокоша)</t>
  </si>
  <si>
    <t>17 авг</t>
  </si>
  <si>
    <t>??? Кто???</t>
  </si>
  <si>
    <t>на тел(juliap)</t>
  </si>
  <si>
    <t>Рек</t>
  </si>
  <si>
    <t>17-31 августа</t>
  </si>
  <si>
    <t>привезла Людмила из Кубинки 17 авг</t>
  </si>
  <si>
    <t xml:space="preserve">соскоб </t>
  </si>
  <si>
    <t>18 авг</t>
  </si>
  <si>
    <t>Серая</t>
  </si>
  <si>
    <t>20 авг</t>
  </si>
  <si>
    <t>al'ka</t>
  </si>
  <si>
    <t>наличн(Маше)</t>
  </si>
  <si>
    <t xml:space="preserve">Юльма </t>
  </si>
  <si>
    <t>Джам и Наиля</t>
  </si>
  <si>
    <t>1500-%, 400-духи(оранжейка), 500-фотик, 550-сарафан,50 -весы</t>
  </si>
  <si>
    <t>23 авг</t>
  </si>
  <si>
    <t>Елена Владимировна</t>
  </si>
  <si>
    <t>Котька (космо)</t>
  </si>
  <si>
    <t>Лена (хоз Норда)</t>
  </si>
  <si>
    <t>Кармен</t>
  </si>
  <si>
    <t>овч из приюта в Калуге, привезла алкиона и альба 25 авг</t>
  </si>
  <si>
    <t>25-31 августа</t>
  </si>
  <si>
    <t>26-31 августа</t>
  </si>
  <si>
    <t>Акбар(Барик)</t>
  </si>
  <si>
    <t>с трассы подобрал Егор 25 авг, пробовал в милицию, не подошел, привез в Шарик 26 авг</t>
  </si>
  <si>
    <t>Лекс</t>
  </si>
  <si>
    <t>1-24 августа</t>
  </si>
  <si>
    <t>забрал Павел вечером 24 августа под Балашиху (Никольское)</t>
  </si>
  <si>
    <t>28-31 августа</t>
  </si>
  <si>
    <t>Из подольска, нашли Элль и Михей, у Прошки началась течка, планируется перевезти в Шарик 28 авг</t>
  </si>
  <si>
    <t>30 авг</t>
  </si>
  <si>
    <t>sher76</t>
  </si>
  <si>
    <t>рентген, УЗИ, операция в Беланте</t>
  </si>
  <si>
    <t>да(Сончик)</t>
  </si>
  <si>
    <t>месяц по 23 августа</t>
  </si>
  <si>
    <t>28 авг</t>
  </si>
  <si>
    <t>передано Толокоше на еду</t>
  </si>
  <si>
    <t>БАЛАНС на 31 августа 2010</t>
  </si>
  <si>
    <t>реклама</t>
  </si>
  <si>
    <t>3 объявления в "Антенне"</t>
  </si>
  <si>
    <t>Шарль, Лора, Хазар</t>
  </si>
  <si>
    <t>27 авг Вилка с мужем перевезли на передержку по Киевке</t>
  </si>
  <si>
    <t>27-30 августа (нов)</t>
  </si>
  <si>
    <t>1-27 августа (стар)</t>
  </si>
  <si>
    <t>Oxi</t>
  </si>
  <si>
    <t>до 20 августа находились на</t>
  </si>
  <si>
    <t>балансе Ане Сергеевой</t>
  </si>
  <si>
    <t>с 21 августа перешли на баланс овчар-ко</t>
  </si>
  <si>
    <t>см коммент внизу</t>
  </si>
  <si>
    <t>На баланс Ани, вместо Делли. немочка из красногорска, привез дима от ивана 10 авг.  С 21 авг перешла на баланс овчар0-ко</t>
  </si>
  <si>
    <t>на баланс Ани вместо Рекса. привезли люди сами 16 авг. С 21 авг перешла на баланс овч-ко</t>
  </si>
  <si>
    <t>Джам</t>
  </si>
  <si>
    <t>nemezida78</t>
  </si>
  <si>
    <t>ZEZ</t>
  </si>
  <si>
    <t>муж ZEZ завез напрямую Толокоше</t>
  </si>
  <si>
    <t>немезида передала Толокоше</t>
  </si>
  <si>
    <t>Нет, Ирен говорит, с 1 сент.</t>
  </si>
  <si>
    <t>Ирина(гость форума овч-ко)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</si>
</sst>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mmm\-yyyy"/>
    <numFmt numFmtId="183" formatCode="0.0"/>
    <numFmt numFmtId="184" formatCode="#,##0.00&quot;р.&quot;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9.5"/>
      <color rgb="FF00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3" fontId="0" fillId="34" borderId="11" xfId="42" applyNumberFormat="1" applyFont="1" applyFill="1" applyBorder="1" applyAlignment="1">
      <alignment/>
    </xf>
    <xf numFmtId="173" fontId="3" fillId="33" borderId="11" xfId="4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73" fontId="0" fillId="0" borderId="0" xfId="42" applyNumberFormat="1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1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10" borderId="11" xfId="0" applyFont="1" applyFill="1" applyBorder="1" applyAlignment="1">
      <alignment horizontal="center"/>
    </xf>
    <xf numFmtId="173" fontId="0" fillId="0" borderId="11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16" fontId="0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173" fontId="3" fillId="0" borderId="15" xfId="42" applyNumberFormat="1" applyFont="1" applyBorder="1" applyAlignment="1">
      <alignment horizontal="center"/>
    </xf>
    <xf numFmtId="173" fontId="1" fillId="0" borderId="15" xfId="42" applyNumberFormat="1" applyFont="1" applyBorder="1" applyAlignment="1">
      <alignment/>
    </xf>
    <xf numFmtId="173" fontId="0" fillId="0" borderId="11" xfId="47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0" fillId="0" borderId="11" xfId="42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73" fontId="48" fillId="0" borderId="0" xfId="42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3" fontId="0" fillId="0" borderId="11" xfId="47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39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11" xfId="195" applyFont="1" applyFill="1" applyBorder="1" applyAlignment="1">
      <alignment horizontal="center"/>
      <protection/>
    </xf>
    <xf numFmtId="0" fontId="0" fillId="38" borderId="11" xfId="0" applyFill="1" applyBorder="1" applyAlignment="1">
      <alignment horizontal="center"/>
    </xf>
    <xf numFmtId="0" fontId="0" fillId="0" borderId="11" xfId="199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16" fontId="0" fillId="0" borderId="0" xfId="0" applyNumberFormat="1" applyFont="1" applyFill="1" applyBorder="1" applyAlignment="1">
      <alignment/>
    </xf>
    <xf numFmtId="173" fontId="0" fillId="0" borderId="11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0" fillId="0" borderId="11" xfId="99" applyNumberFormat="1" applyFont="1" applyFill="1" applyBorder="1" applyAlignment="1">
      <alignment horizontal="right"/>
    </xf>
    <xf numFmtId="0" fontId="0" fillId="40" borderId="11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41" borderId="12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/>
    </xf>
    <xf numFmtId="0" fontId="0" fillId="0" borderId="11" xfId="211" applyFont="1" applyFill="1" applyBorder="1" applyAlignment="1">
      <alignment horizontal="center"/>
      <protection/>
    </xf>
    <xf numFmtId="173" fontId="0" fillId="0" borderId="11" xfId="103" applyNumberFormat="1" applyFont="1" applyFill="1" applyBorder="1" applyAlignment="1">
      <alignment horizontal="right"/>
    </xf>
    <xf numFmtId="16" fontId="0" fillId="0" borderId="12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left"/>
    </xf>
    <xf numFmtId="0" fontId="0" fillId="42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44" borderId="11" xfId="0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16" fontId="0" fillId="0" borderId="11" xfId="0" applyNumberFormat="1" applyFont="1" applyBorder="1" applyAlignment="1">
      <alignment horizontal="right"/>
    </xf>
    <xf numFmtId="173" fontId="0" fillId="0" borderId="11" xfId="48" applyNumberFormat="1" applyFont="1" applyFill="1" applyBorder="1" applyAlignment="1">
      <alignment horizontal="right"/>
    </xf>
    <xf numFmtId="16" fontId="0" fillId="0" borderId="12" xfId="0" applyNumberFormat="1" applyFont="1" applyBorder="1" applyAlignment="1">
      <alignment horizontal="right"/>
    </xf>
    <xf numFmtId="0" fontId="0" fillId="36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44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0" fillId="44" borderId="0" xfId="0" applyFill="1" applyAlignment="1">
      <alignment/>
    </xf>
    <xf numFmtId="0" fontId="0" fillId="44" borderId="0" xfId="0" applyFill="1" applyAlignment="1">
      <alignment horizontal="center"/>
    </xf>
    <xf numFmtId="0" fontId="0" fillId="44" borderId="0" xfId="0" applyFill="1" applyAlignment="1">
      <alignment horizontal="left"/>
    </xf>
    <xf numFmtId="0" fontId="9" fillId="0" borderId="12" xfId="0" applyFont="1" applyFill="1" applyBorder="1" applyAlignment="1">
      <alignment horizontal="left"/>
    </xf>
  </cellXfs>
  <cellStyles count="2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3 10" xfId="48"/>
    <cellStyle name="Comma 13 11" xfId="49"/>
    <cellStyle name="Comma 13 11 2" xfId="50"/>
    <cellStyle name="Comma 13 12" xfId="51"/>
    <cellStyle name="Comma 13 12 2" xfId="52"/>
    <cellStyle name="Comma 13 13" xfId="53"/>
    <cellStyle name="Comma 13 13 2" xfId="54"/>
    <cellStyle name="Comma 13 2" xfId="55"/>
    <cellStyle name="Comma 13 3" xfId="56"/>
    <cellStyle name="Comma 13 4" xfId="57"/>
    <cellStyle name="Comma 13 5" xfId="58"/>
    <cellStyle name="Comma 13 6" xfId="59"/>
    <cellStyle name="Comma 13 7" xfId="60"/>
    <cellStyle name="Comma 13 8" xfId="61"/>
    <cellStyle name="Comma 13 9" xfId="62"/>
    <cellStyle name="Comma 14" xfId="63"/>
    <cellStyle name="Comma 15" xfId="64"/>
    <cellStyle name="Comma 16" xfId="65"/>
    <cellStyle name="Comma 17" xfId="66"/>
    <cellStyle name="Comma 18" xfId="67"/>
    <cellStyle name="Comma 19" xfId="68"/>
    <cellStyle name="Comma 2" xfId="69"/>
    <cellStyle name="Comma 2 2" xfId="70"/>
    <cellStyle name="Comma 20" xfId="71"/>
    <cellStyle name="Comma 21" xfId="72"/>
    <cellStyle name="Comma 22" xfId="73"/>
    <cellStyle name="Comma 23" xfId="74"/>
    <cellStyle name="Comma 24" xfId="75"/>
    <cellStyle name="Comma 24 2" xfId="76"/>
    <cellStyle name="Comma 24 3" xfId="77"/>
    <cellStyle name="Comma 24 4" xfId="78"/>
    <cellStyle name="Comma 24 5" xfId="79"/>
    <cellStyle name="Comma 24 5 2" xfId="80"/>
    <cellStyle name="Comma 24 6" xfId="81"/>
    <cellStyle name="Comma 24 6 2" xfId="82"/>
    <cellStyle name="Comma 24 7" xfId="83"/>
    <cellStyle name="Comma 24 7 2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31" xfId="92"/>
    <cellStyle name="Comma 32" xfId="93"/>
    <cellStyle name="Comma 33" xfId="94"/>
    <cellStyle name="Comma 34" xfId="95"/>
    <cellStyle name="Comma 35" xfId="96"/>
    <cellStyle name="Comma 36" xfId="97"/>
    <cellStyle name="Comma 37" xfId="98"/>
    <cellStyle name="Comma 38" xfId="99"/>
    <cellStyle name="Comma 38 2" xfId="100"/>
    <cellStyle name="Comma 39" xfId="101"/>
    <cellStyle name="Comma 4" xfId="102"/>
    <cellStyle name="Comma 40" xfId="103"/>
    <cellStyle name="Comma 40 2" xfId="104"/>
    <cellStyle name="Comma 41" xfId="105"/>
    <cellStyle name="Comma 41 2" xfId="106"/>
    <cellStyle name="Comma 42" xfId="107"/>
    <cellStyle name="Comma 43" xfId="108"/>
    <cellStyle name="Comma 5" xfId="109"/>
    <cellStyle name="Comma 6" xfId="110"/>
    <cellStyle name="Comma 7" xfId="111"/>
    <cellStyle name="Comma 7 2" xfId="112"/>
    <cellStyle name="Comma 7 2 2" xfId="113"/>
    <cellStyle name="Comma 7 3" xfId="114"/>
    <cellStyle name="Comma 7 3 2" xfId="115"/>
    <cellStyle name="Comma 7 4" xfId="116"/>
    <cellStyle name="Comma 7 4 2" xfId="117"/>
    <cellStyle name="Comma 8" xfId="118"/>
    <cellStyle name="Comma 9" xfId="119"/>
    <cellStyle name="Currency" xfId="120"/>
    <cellStyle name="Currency [0]" xfId="121"/>
    <cellStyle name="Explanatory Text" xfId="122"/>
    <cellStyle name="Followed Hyperlink" xfId="123"/>
    <cellStyle name="Good" xfId="124"/>
    <cellStyle name="Heading 1" xfId="125"/>
    <cellStyle name="Heading 2" xfId="126"/>
    <cellStyle name="Heading 3" xfId="127"/>
    <cellStyle name="Heading 4" xfId="128"/>
    <cellStyle name="Hyperlink" xfId="129"/>
    <cellStyle name="Hyperlink 10" xfId="130"/>
    <cellStyle name="Hyperlink 11" xfId="131"/>
    <cellStyle name="Hyperlink 12" xfId="132"/>
    <cellStyle name="Hyperlink 13" xfId="133"/>
    <cellStyle name="Hyperlink 14" xfId="134"/>
    <cellStyle name="Hyperlink 15" xfId="135"/>
    <cellStyle name="Hyperlink 16" xfId="136"/>
    <cellStyle name="Hyperlink 17" xfId="137"/>
    <cellStyle name="Hyperlink 18" xfId="138"/>
    <cellStyle name="Hyperlink 19" xfId="139"/>
    <cellStyle name="Hyperlink 2" xfId="140"/>
    <cellStyle name="Hyperlink 20" xfId="141"/>
    <cellStyle name="Hyperlink 21" xfId="142"/>
    <cellStyle name="Hyperlink 22" xfId="143"/>
    <cellStyle name="Hyperlink 23" xfId="144"/>
    <cellStyle name="Hyperlink 3" xfId="145"/>
    <cellStyle name="Hyperlink 4" xfId="146"/>
    <cellStyle name="Hyperlink 5" xfId="147"/>
    <cellStyle name="Hyperlink 6" xfId="148"/>
    <cellStyle name="Hyperlink 7" xfId="149"/>
    <cellStyle name="Hyperlink 8" xfId="150"/>
    <cellStyle name="Hyperlink 9" xfId="151"/>
    <cellStyle name="Input" xfId="152"/>
    <cellStyle name="Linked Cell" xfId="153"/>
    <cellStyle name="Neutral" xfId="154"/>
    <cellStyle name="Normal 10" xfId="155"/>
    <cellStyle name="Normal 11" xfId="156"/>
    <cellStyle name="Normal 12" xfId="157"/>
    <cellStyle name="Normal 13" xfId="158"/>
    <cellStyle name="Normal 13 2" xfId="159"/>
    <cellStyle name="Normal 13 3" xfId="160"/>
    <cellStyle name="Normal 13 4" xfId="161"/>
    <cellStyle name="Normal 13 5" xfId="162"/>
    <cellStyle name="Normal 13 5 2" xfId="163"/>
    <cellStyle name="Normal 13 6" xfId="164"/>
    <cellStyle name="Normal 13 6 2" xfId="165"/>
    <cellStyle name="Normal 13 7" xfId="166"/>
    <cellStyle name="Normal 13 7 2" xfId="167"/>
    <cellStyle name="Normal 14" xfId="168"/>
    <cellStyle name="Normal 15" xfId="169"/>
    <cellStyle name="Normal 16" xfId="170"/>
    <cellStyle name="Normal 17" xfId="171"/>
    <cellStyle name="Normal 18" xfId="172"/>
    <cellStyle name="Normal 19" xfId="173"/>
    <cellStyle name="Normal 19 2" xfId="174"/>
    <cellStyle name="Normal 19 3" xfId="175"/>
    <cellStyle name="Normal 19 4" xfId="176"/>
    <cellStyle name="Normal 19 5" xfId="177"/>
    <cellStyle name="Normal 19 5 2" xfId="178"/>
    <cellStyle name="Normal 19 6" xfId="179"/>
    <cellStyle name="Normal 19 6 2" xfId="180"/>
    <cellStyle name="Normal 19 7" xfId="181"/>
    <cellStyle name="Normal 19 7 2" xfId="182"/>
    <cellStyle name="Normal 2" xfId="183"/>
    <cellStyle name="Normal 2 2" xfId="184"/>
    <cellStyle name="Normal 20" xfId="185"/>
    <cellStyle name="Normal 21" xfId="186"/>
    <cellStyle name="Normal 22" xfId="187"/>
    <cellStyle name="Normal 22 2" xfId="188"/>
    <cellStyle name="Normal 22 3" xfId="189"/>
    <cellStyle name="Normal 22 4" xfId="190"/>
    <cellStyle name="Normal 23" xfId="191"/>
    <cellStyle name="Normal 23 2" xfId="192"/>
    <cellStyle name="Normal 23 3" xfId="193"/>
    <cellStyle name="Normal 23 4" xfId="194"/>
    <cellStyle name="Normal 24" xfId="195"/>
    <cellStyle name="Normal 24 2" xfId="196"/>
    <cellStyle name="Normal 24 3" xfId="197"/>
    <cellStyle name="Normal 24 4" xfId="198"/>
    <cellStyle name="Normal 25" xfId="199"/>
    <cellStyle name="Normal 25 2" xfId="200"/>
    <cellStyle name="Normal 25 3" xfId="201"/>
    <cellStyle name="Normal 25 4" xfId="202"/>
    <cellStyle name="Normal 26" xfId="203"/>
    <cellStyle name="Normal 27" xfId="204"/>
    <cellStyle name="Normal 28" xfId="205"/>
    <cellStyle name="Normal 29" xfId="206"/>
    <cellStyle name="Normal 3" xfId="207"/>
    <cellStyle name="Normal 30" xfId="208"/>
    <cellStyle name="Normal 31" xfId="209"/>
    <cellStyle name="Normal 32" xfId="210"/>
    <cellStyle name="Normal 33" xfId="211"/>
    <cellStyle name="Normal 33 2" xfId="212"/>
    <cellStyle name="Normal 34" xfId="213"/>
    <cellStyle name="Normal 34 2" xfId="214"/>
    <cellStyle name="Normal 35" xfId="215"/>
    <cellStyle name="Normal 35 2" xfId="216"/>
    <cellStyle name="Normal 36" xfId="217"/>
    <cellStyle name="Normal 36 2" xfId="218"/>
    <cellStyle name="Normal 37" xfId="219"/>
    <cellStyle name="Normal 37 2" xfId="220"/>
    <cellStyle name="Normal 38" xfId="221"/>
    <cellStyle name="Normal 4" xfId="222"/>
    <cellStyle name="Normal 5" xfId="223"/>
    <cellStyle name="Normal 6" xfId="224"/>
    <cellStyle name="Normal 7" xfId="225"/>
    <cellStyle name="Normal 8" xfId="226"/>
    <cellStyle name="Normal 9" xfId="227"/>
    <cellStyle name="Normal 9 2" xfId="228"/>
    <cellStyle name="Normal 9 2 2" xfId="229"/>
    <cellStyle name="Normal 9 3" xfId="230"/>
    <cellStyle name="Normal 9 3 2" xfId="231"/>
    <cellStyle name="Normal 9 4" xfId="232"/>
    <cellStyle name="Normal 9 4 2" xfId="233"/>
    <cellStyle name="Note" xfId="234"/>
    <cellStyle name="Output" xfId="235"/>
    <cellStyle name="Percent" xfId="236"/>
    <cellStyle name="Title" xfId="237"/>
    <cellStyle name="Total" xfId="238"/>
    <cellStyle name="Warning Text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9"/>
  <sheetViews>
    <sheetView tabSelected="1" zoomScalePageLayoutView="0" workbookViewId="0" topLeftCell="A294">
      <selection activeCell="F320" sqref="F320"/>
    </sheetView>
  </sheetViews>
  <sheetFormatPr defaultColWidth="9.140625" defaultRowHeight="12.75"/>
  <cols>
    <col min="1" max="1" width="13.421875" style="0" customWidth="1"/>
    <col min="2" max="2" width="9.28125" style="2" customWidth="1"/>
    <col min="3" max="3" width="28.8515625" style="2" customWidth="1"/>
    <col min="4" max="4" width="35.00390625" style="0" customWidth="1"/>
    <col min="5" max="5" width="21.00390625" style="2" customWidth="1"/>
    <col min="6" max="6" width="16.421875" style="0" customWidth="1"/>
    <col min="7" max="7" width="10.7109375" style="0" customWidth="1"/>
  </cols>
  <sheetData>
    <row r="1" ht="12.75">
      <c r="A1" s="34" t="s">
        <v>83</v>
      </c>
    </row>
    <row r="2" ht="12.75"/>
    <row r="3" ht="12.75">
      <c r="A3" s="1" t="s">
        <v>0</v>
      </c>
    </row>
    <row r="4" spans="1:9" ht="12.75">
      <c r="A4" s="6" t="s">
        <v>1</v>
      </c>
      <c r="B4" s="7" t="s">
        <v>2</v>
      </c>
      <c r="C4" s="7" t="s">
        <v>4</v>
      </c>
      <c r="D4" s="7" t="s">
        <v>5</v>
      </c>
      <c r="E4" s="7" t="s">
        <v>13</v>
      </c>
      <c r="F4" s="7" t="s">
        <v>6</v>
      </c>
      <c r="G4" s="15" t="s">
        <v>14</v>
      </c>
      <c r="I4" s="24" t="s">
        <v>17</v>
      </c>
    </row>
    <row r="5" spans="1:7" ht="12.75">
      <c r="A5" s="16" t="s">
        <v>15</v>
      </c>
      <c r="B5" s="17"/>
      <c r="C5" s="17"/>
      <c r="D5" s="17"/>
      <c r="E5" s="17"/>
      <c r="F5" s="25">
        <v>-6811</v>
      </c>
      <c r="G5" s="6"/>
    </row>
    <row r="6" spans="1:7" ht="12.75">
      <c r="A6" s="42" t="s">
        <v>86</v>
      </c>
      <c r="B6" s="55">
        <v>1200</v>
      </c>
      <c r="C6" s="59" t="s">
        <v>87</v>
      </c>
      <c r="D6" s="33" t="s">
        <v>88</v>
      </c>
      <c r="E6" s="33"/>
      <c r="F6" s="69">
        <f>F5+B6</f>
        <v>-5611</v>
      </c>
      <c r="G6" s="6"/>
    </row>
    <row r="7" spans="1:7" ht="12.75">
      <c r="A7" s="42" t="s">
        <v>86</v>
      </c>
      <c r="B7" s="55">
        <f>533+1500</f>
        <v>2033</v>
      </c>
      <c r="C7" s="59" t="s">
        <v>90</v>
      </c>
      <c r="D7" s="33" t="s">
        <v>88</v>
      </c>
      <c r="E7" s="33"/>
      <c r="F7" s="69">
        <f aca="true" t="shared" si="0" ref="F7:F183">F6+B7</f>
        <v>-3578</v>
      </c>
      <c r="G7" s="6"/>
    </row>
    <row r="8" spans="1:7" ht="12.75">
      <c r="A8" s="42" t="s">
        <v>86</v>
      </c>
      <c r="B8" s="15">
        <v>370</v>
      </c>
      <c r="C8" s="15" t="s">
        <v>91</v>
      </c>
      <c r="D8" s="33" t="s">
        <v>46</v>
      </c>
      <c r="E8" s="33"/>
      <c r="F8" s="69">
        <f t="shared" si="0"/>
        <v>-3208</v>
      </c>
      <c r="G8" s="55"/>
    </row>
    <row r="9" spans="1:7" ht="12.75">
      <c r="A9" s="42" t="s">
        <v>86</v>
      </c>
      <c r="B9" s="15">
        <v>3000</v>
      </c>
      <c r="C9" s="15" t="s">
        <v>97</v>
      </c>
      <c r="D9" s="33" t="s">
        <v>96</v>
      </c>
      <c r="E9" s="33"/>
      <c r="F9" s="69">
        <f t="shared" si="0"/>
        <v>-208</v>
      </c>
      <c r="G9" s="55"/>
    </row>
    <row r="10" spans="1:7" ht="12.75">
      <c r="A10" s="42" t="s">
        <v>86</v>
      </c>
      <c r="B10" s="15">
        <v>1000</v>
      </c>
      <c r="C10" s="33" t="s">
        <v>137</v>
      </c>
      <c r="D10" s="31" t="s">
        <v>138</v>
      </c>
      <c r="E10" s="33"/>
      <c r="F10" s="69">
        <f t="shared" si="0"/>
        <v>792</v>
      </c>
      <c r="G10" s="55"/>
    </row>
    <row r="11" spans="1:7" ht="12.75">
      <c r="A11" s="42" t="s">
        <v>94</v>
      </c>
      <c r="B11" s="15">
        <v>108</v>
      </c>
      <c r="C11" s="43" t="s">
        <v>103</v>
      </c>
      <c r="D11" s="33" t="s">
        <v>46</v>
      </c>
      <c r="E11" s="33"/>
      <c r="F11" s="69">
        <f t="shared" si="0"/>
        <v>900</v>
      </c>
      <c r="G11" s="55"/>
    </row>
    <row r="12" spans="1:7" ht="12.75">
      <c r="A12" s="42" t="s">
        <v>94</v>
      </c>
      <c r="B12" s="15">
        <v>100</v>
      </c>
      <c r="C12" s="15" t="s">
        <v>95</v>
      </c>
      <c r="D12" s="33" t="s">
        <v>96</v>
      </c>
      <c r="E12" s="33" t="s">
        <v>100</v>
      </c>
      <c r="F12" s="69">
        <f t="shared" si="0"/>
        <v>1000</v>
      </c>
      <c r="G12" s="55"/>
    </row>
    <row r="13" spans="1:7" ht="12.75">
      <c r="A13" s="42" t="s">
        <v>94</v>
      </c>
      <c r="B13" s="71">
        <v>5000</v>
      </c>
      <c r="C13" s="78" t="s">
        <v>101</v>
      </c>
      <c r="D13" s="33" t="s">
        <v>96</v>
      </c>
      <c r="E13" s="33"/>
      <c r="F13" s="69">
        <f t="shared" si="0"/>
        <v>6000</v>
      </c>
      <c r="G13" s="55"/>
    </row>
    <row r="14" spans="1:7" ht="12.75">
      <c r="A14" s="42" t="s">
        <v>94</v>
      </c>
      <c r="B14" s="15">
        <v>10000</v>
      </c>
      <c r="C14" s="15" t="s">
        <v>102</v>
      </c>
      <c r="D14" s="33"/>
      <c r="E14" s="33"/>
      <c r="F14" s="69">
        <f t="shared" si="0"/>
        <v>16000</v>
      </c>
      <c r="G14" s="55"/>
    </row>
    <row r="15" spans="1:7" ht="12.75">
      <c r="A15" s="42" t="s">
        <v>104</v>
      </c>
      <c r="B15" s="79">
        <v>200</v>
      </c>
      <c r="C15" s="38" t="s">
        <v>106</v>
      </c>
      <c r="D15" s="33"/>
      <c r="E15" s="30" t="s">
        <v>105</v>
      </c>
      <c r="F15" s="69">
        <f t="shared" si="0"/>
        <v>16200</v>
      </c>
      <c r="G15" s="55"/>
    </row>
    <row r="16" spans="1:7" ht="12.75">
      <c r="A16" s="39" t="s">
        <v>107</v>
      </c>
      <c r="B16" s="79">
        <v>2000</v>
      </c>
      <c r="C16" s="38" t="s">
        <v>133</v>
      </c>
      <c r="D16" s="33" t="s">
        <v>96</v>
      </c>
      <c r="E16" s="30"/>
      <c r="F16" s="69">
        <f t="shared" si="0"/>
        <v>18200</v>
      </c>
      <c r="G16" s="55"/>
    </row>
    <row r="17" spans="1:7" ht="12.75">
      <c r="A17" s="80" t="s">
        <v>107</v>
      </c>
      <c r="B17" s="79">
        <v>2000</v>
      </c>
      <c r="C17" s="38" t="s">
        <v>108</v>
      </c>
      <c r="D17" s="44" t="s">
        <v>127</v>
      </c>
      <c r="E17" s="33"/>
      <c r="F17" s="69">
        <f t="shared" si="0"/>
        <v>20200</v>
      </c>
      <c r="G17" s="55"/>
    </row>
    <row r="18" spans="1:7" ht="12.75">
      <c r="A18" s="80" t="s">
        <v>109</v>
      </c>
      <c r="B18" s="79">
        <v>1250</v>
      </c>
      <c r="C18" s="38" t="s">
        <v>110</v>
      </c>
      <c r="D18" s="44" t="s">
        <v>111</v>
      </c>
      <c r="E18" s="33" t="s">
        <v>61</v>
      </c>
      <c r="F18" s="69">
        <f t="shared" si="0"/>
        <v>21450</v>
      </c>
      <c r="G18" s="55"/>
    </row>
    <row r="19" spans="1:7" ht="12.75">
      <c r="A19" s="42" t="s">
        <v>107</v>
      </c>
      <c r="B19" s="15">
        <v>3650</v>
      </c>
      <c r="C19" s="15" t="s">
        <v>114</v>
      </c>
      <c r="D19" s="33"/>
      <c r="E19" s="33"/>
      <c r="F19" s="69">
        <f t="shared" si="0"/>
        <v>25100</v>
      </c>
      <c r="G19" s="55"/>
    </row>
    <row r="20" spans="1:7" ht="12.75">
      <c r="A20" s="42" t="s">
        <v>107</v>
      </c>
      <c r="B20" s="15">
        <v>450</v>
      </c>
      <c r="C20" s="33" t="s">
        <v>113</v>
      </c>
      <c r="D20" s="82" t="s">
        <v>130</v>
      </c>
      <c r="E20" s="33"/>
      <c r="F20" s="69">
        <f t="shared" si="0"/>
        <v>25550</v>
      </c>
      <c r="G20" s="55"/>
    </row>
    <row r="21" spans="1:7" ht="12.75">
      <c r="A21" s="42" t="s">
        <v>142</v>
      </c>
      <c r="B21" s="15">
        <v>560</v>
      </c>
      <c r="C21" s="33" t="s">
        <v>170</v>
      </c>
      <c r="D21" s="43" t="s">
        <v>46</v>
      </c>
      <c r="E21" s="33" t="s">
        <v>98</v>
      </c>
      <c r="F21" s="69">
        <f t="shared" si="0"/>
        <v>26110</v>
      </c>
      <c r="G21" s="55"/>
    </row>
    <row r="22" spans="1:7" ht="12.75">
      <c r="A22" s="42" t="s">
        <v>142</v>
      </c>
      <c r="B22" s="15">
        <v>300</v>
      </c>
      <c r="C22" s="33" t="s">
        <v>162</v>
      </c>
      <c r="D22" s="43" t="s">
        <v>163</v>
      </c>
      <c r="E22" s="33" t="s">
        <v>116</v>
      </c>
      <c r="F22" s="69">
        <f t="shared" si="0"/>
        <v>26410</v>
      </c>
      <c r="G22" s="55"/>
    </row>
    <row r="23" spans="1:7" ht="12.75">
      <c r="A23" s="42" t="s">
        <v>142</v>
      </c>
      <c r="B23" s="15">
        <v>1501</v>
      </c>
      <c r="C23" s="33" t="s">
        <v>168</v>
      </c>
      <c r="D23" s="83" t="s">
        <v>145</v>
      </c>
      <c r="E23" s="33" t="s">
        <v>98</v>
      </c>
      <c r="F23" s="69">
        <f t="shared" si="0"/>
        <v>27911</v>
      </c>
      <c r="G23" s="55"/>
    </row>
    <row r="24" spans="1:7" ht="12.75">
      <c r="A24" s="42" t="s">
        <v>142</v>
      </c>
      <c r="B24" s="65">
        <v>57</v>
      </c>
      <c r="C24" s="46" t="s">
        <v>143</v>
      </c>
      <c r="D24" s="45" t="s">
        <v>24</v>
      </c>
      <c r="E24" s="46" t="s">
        <v>177</v>
      </c>
      <c r="F24" s="69">
        <f t="shared" si="0"/>
        <v>27968</v>
      </c>
      <c r="G24" s="55"/>
    </row>
    <row r="25" spans="1:7" ht="12.75">
      <c r="A25" s="42" t="s">
        <v>142</v>
      </c>
      <c r="B25" s="15">
        <v>1000</v>
      </c>
      <c r="C25" s="33" t="s">
        <v>372</v>
      </c>
      <c r="D25" s="45" t="s">
        <v>24</v>
      </c>
      <c r="E25" s="33"/>
      <c r="F25" s="69">
        <f t="shared" si="0"/>
        <v>28968</v>
      </c>
      <c r="G25" s="55"/>
    </row>
    <row r="26" spans="1:7" ht="12.75">
      <c r="A26" s="42" t="s">
        <v>142</v>
      </c>
      <c r="B26" s="15">
        <v>1000</v>
      </c>
      <c r="C26" s="33" t="s">
        <v>160</v>
      </c>
      <c r="D26" s="83" t="s">
        <v>145</v>
      </c>
      <c r="E26" s="33" t="s">
        <v>98</v>
      </c>
      <c r="F26" s="69">
        <f t="shared" si="0"/>
        <v>29968</v>
      </c>
      <c r="G26" s="55"/>
    </row>
    <row r="27" spans="1:7" ht="12.75">
      <c r="A27" s="42" t="s">
        <v>142</v>
      </c>
      <c r="B27" s="15">
        <v>1000</v>
      </c>
      <c r="C27" s="33" t="s">
        <v>147</v>
      </c>
      <c r="D27" s="83" t="s">
        <v>145</v>
      </c>
      <c r="E27" s="33" t="s">
        <v>116</v>
      </c>
      <c r="F27" s="69">
        <f t="shared" si="0"/>
        <v>30968</v>
      </c>
      <c r="G27" s="55"/>
    </row>
    <row r="28" spans="1:7" ht="12.75">
      <c r="A28" s="42" t="s">
        <v>142</v>
      </c>
      <c r="B28" s="15">
        <v>11000</v>
      </c>
      <c r="C28" s="33" t="s">
        <v>155</v>
      </c>
      <c r="D28" s="33" t="s">
        <v>161</v>
      </c>
      <c r="E28" s="33" t="s">
        <v>98</v>
      </c>
      <c r="F28" s="69">
        <f t="shared" si="0"/>
        <v>41968</v>
      </c>
      <c r="G28" s="55"/>
    </row>
    <row r="29" spans="1:7" ht="12.75">
      <c r="A29" s="42" t="s">
        <v>141</v>
      </c>
      <c r="B29" s="15">
        <v>1000</v>
      </c>
      <c r="C29" s="33" t="s">
        <v>60</v>
      </c>
      <c r="D29" s="83" t="s">
        <v>145</v>
      </c>
      <c r="E29" s="33" t="s">
        <v>98</v>
      </c>
      <c r="F29" s="69">
        <f t="shared" si="0"/>
        <v>42968</v>
      </c>
      <c r="G29" s="55"/>
    </row>
    <row r="30" spans="1:7" ht="12.75">
      <c r="A30" s="42" t="s">
        <v>141</v>
      </c>
      <c r="B30" s="15">
        <v>1100</v>
      </c>
      <c r="C30" s="2" t="s">
        <v>157</v>
      </c>
      <c r="D30" s="33" t="s">
        <v>158</v>
      </c>
      <c r="E30" s="33" t="s">
        <v>98</v>
      </c>
      <c r="F30" s="69">
        <f t="shared" si="0"/>
        <v>44068</v>
      </c>
      <c r="G30" s="55"/>
    </row>
    <row r="31" spans="1:7" ht="12.75">
      <c r="A31" s="42" t="s">
        <v>141</v>
      </c>
      <c r="B31" s="15">
        <v>472</v>
      </c>
      <c r="C31" s="33" t="s">
        <v>165</v>
      </c>
      <c r="D31" s="33" t="s">
        <v>174</v>
      </c>
      <c r="E31" s="33" t="s">
        <v>116</v>
      </c>
      <c r="F31" s="69">
        <f t="shared" si="0"/>
        <v>44540</v>
      </c>
      <c r="G31" s="55"/>
    </row>
    <row r="32" spans="1:7" ht="12.75">
      <c r="A32" s="42" t="s">
        <v>141</v>
      </c>
      <c r="B32" s="15">
        <v>210</v>
      </c>
      <c r="C32" s="33" t="s">
        <v>166</v>
      </c>
      <c r="D32" s="33" t="s">
        <v>174</v>
      </c>
      <c r="E32" s="33" t="s">
        <v>116</v>
      </c>
      <c r="F32" s="69">
        <f t="shared" si="0"/>
        <v>44750</v>
      </c>
      <c r="G32" s="55"/>
    </row>
    <row r="33" spans="1:7" ht="12.75">
      <c r="A33" s="42" t="s">
        <v>141</v>
      </c>
      <c r="B33" s="15">
        <v>1000</v>
      </c>
      <c r="C33" s="33" t="s">
        <v>307</v>
      </c>
      <c r="D33" s="33" t="s">
        <v>174</v>
      </c>
      <c r="E33" s="33" t="s">
        <v>116</v>
      </c>
      <c r="F33" s="69">
        <f t="shared" si="0"/>
        <v>45750</v>
      </c>
      <c r="G33" s="55"/>
    </row>
    <row r="34" spans="1:7" ht="12.75">
      <c r="A34" s="42" t="s">
        <v>141</v>
      </c>
      <c r="B34" s="15">
        <v>190</v>
      </c>
      <c r="C34" s="33" t="s">
        <v>190</v>
      </c>
      <c r="D34" s="45" t="s">
        <v>24</v>
      </c>
      <c r="E34" s="33" t="s">
        <v>98</v>
      </c>
      <c r="F34" s="69">
        <f t="shared" si="0"/>
        <v>45940</v>
      </c>
      <c r="G34" s="55"/>
    </row>
    <row r="35" spans="1:7" ht="12.75">
      <c r="A35" s="42" t="s">
        <v>141</v>
      </c>
      <c r="B35" s="15">
        <v>500</v>
      </c>
      <c r="C35" s="33" t="s">
        <v>164</v>
      </c>
      <c r="D35" s="83" t="s">
        <v>145</v>
      </c>
      <c r="E35" s="33" t="s">
        <v>116</v>
      </c>
      <c r="F35" s="69">
        <f t="shared" si="0"/>
        <v>46440</v>
      </c>
      <c r="G35" s="55"/>
    </row>
    <row r="36" spans="1:7" ht="12.75">
      <c r="A36" s="47" t="s">
        <v>148</v>
      </c>
      <c r="B36" s="7">
        <v>1000</v>
      </c>
      <c r="C36" s="43" t="s">
        <v>171</v>
      </c>
      <c r="D36" s="83" t="s">
        <v>145</v>
      </c>
      <c r="E36" s="70" t="s">
        <v>172</v>
      </c>
      <c r="F36" s="69">
        <f t="shared" si="0"/>
        <v>47440</v>
      </c>
      <c r="G36" s="55"/>
    </row>
    <row r="37" spans="1:7" ht="12.75">
      <c r="A37" s="47" t="s">
        <v>149</v>
      </c>
      <c r="B37" s="7">
        <v>1700</v>
      </c>
      <c r="C37" s="30" t="s">
        <v>51</v>
      </c>
      <c r="D37" s="83" t="s">
        <v>145</v>
      </c>
      <c r="E37" s="33" t="s">
        <v>153</v>
      </c>
      <c r="F37" s="69">
        <f t="shared" si="0"/>
        <v>49140</v>
      </c>
      <c r="G37" s="55"/>
    </row>
    <row r="38" spans="1:7" ht="12.75">
      <c r="A38" s="47" t="s">
        <v>150</v>
      </c>
      <c r="B38" s="7">
        <v>2000</v>
      </c>
      <c r="C38" s="30" t="s">
        <v>152</v>
      </c>
      <c r="D38" s="83" t="s">
        <v>145</v>
      </c>
      <c r="E38" s="33" t="s">
        <v>98</v>
      </c>
      <c r="F38" s="69">
        <f t="shared" si="0"/>
        <v>51140</v>
      </c>
      <c r="G38" s="55"/>
    </row>
    <row r="39" spans="1:7" ht="12.75">
      <c r="A39" s="47" t="s">
        <v>151</v>
      </c>
      <c r="B39" s="7">
        <v>1000</v>
      </c>
      <c r="C39" s="33" t="s">
        <v>228</v>
      </c>
      <c r="D39" s="33" t="s">
        <v>145</v>
      </c>
      <c r="E39" s="33" t="s">
        <v>98</v>
      </c>
      <c r="F39" s="69">
        <f t="shared" si="0"/>
        <v>52140</v>
      </c>
      <c r="G39" s="55"/>
    </row>
    <row r="40" spans="1:7" ht="12.75">
      <c r="A40" s="42" t="s">
        <v>141</v>
      </c>
      <c r="B40" s="7">
        <v>500</v>
      </c>
      <c r="C40" s="33" t="s">
        <v>167</v>
      </c>
      <c r="D40" s="33" t="s">
        <v>175</v>
      </c>
      <c r="E40" s="33" t="s">
        <v>98</v>
      </c>
      <c r="F40" s="69">
        <f t="shared" si="0"/>
        <v>52640</v>
      </c>
      <c r="G40" s="55"/>
    </row>
    <row r="41" spans="1:7" ht="12.75">
      <c r="A41" s="42" t="s">
        <v>141</v>
      </c>
      <c r="B41" s="65">
        <v>500</v>
      </c>
      <c r="C41" s="33" t="s">
        <v>176</v>
      </c>
      <c r="D41" s="33" t="s">
        <v>175</v>
      </c>
      <c r="E41" s="46" t="s">
        <v>177</v>
      </c>
      <c r="F41" s="69">
        <f t="shared" si="0"/>
        <v>53140</v>
      </c>
      <c r="G41" s="55"/>
    </row>
    <row r="42" spans="1:7" ht="12.75">
      <c r="A42" s="42" t="s">
        <v>141</v>
      </c>
      <c r="B42" s="15">
        <v>230</v>
      </c>
      <c r="C42" s="33" t="s">
        <v>155</v>
      </c>
      <c r="D42" s="33" t="s">
        <v>156</v>
      </c>
      <c r="E42" s="33" t="s">
        <v>98</v>
      </c>
      <c r="F42" s="69">
        <f t="shared" si="0"/>
        <v>53370</v>
      </c>
      <c r="G42" s="55"/>
    </row>
    <row r="43" spans="1:7" ht="12.75">
      <c r="A43" s="42" t="s">
        <v>141</v>
      </c>
      <c r="B43" s="15">
        <v>450</v>
      </c>
      <c r="C43" s="33" t="s">
        <v>154</v>
      </c>
      <c r="D43" s="33" t="s">
        <v>191</v>
      </c>
      <c r="E43" s="33" t="s">
        <v>116</v>
      </c>
      <c r="F43" s="69">
        <f t="shared" si="0"/>
        <v>53820</v>
      </c>
      <c r="G43" s="55"/>
    </row>
    <row r="44" spans="1:7" ht="12.75">
      <c r="A44" s="39" t="s">
        <v>33</v>
      </c>
      <c r="B44" s="27">
        <v>5000</v>
      </c>
      <c r="C44" s="33" t="s">
        <v>178</v>
      </c>
      <c r="D44" s="33" t="s">
        <v>175</v>
      </c>
      <c r="E44" s="33" t="s">
        <v>98</v>
      </c>
      <c r="F44" s="69">
        <f t="shared" si="0"/>
        <v>58820</v>
      </c>
      <c r="G44" s="55"/>
    </row>
    <row r="45" spans="1:7" ht="12.75">
      <c r="A45" s="39" t="s">
        <v>179</v>
      </c>
      <c r="B45" s="27">
        <v>1000</v>
      </c>
      <c r="C45" s="33" t="s">
        <v>27</v>
      </c>
      <c r="D45" s="33" t="s">
        <v>145</v>
      </c>
      <c r="E45" s="33" t="s">
        <v>116</v>
      </c>
      <c r="F45" s="69">
        <f t="shared" si="0"/>
        <v>59820</v>
      </c>
      <c r="G45" s="55"/>
    </row>
    <row r="46" spans="1:7" ht="12.75">
      <c r="A46" s="39" t="s">
        <v>180</v>
      </c>
      <c r="B46" s="27">
        <v>1000</v>
      </c>
      <c r="C46" s="33" t="s">
        <v>370</v>
      </c>
      <c r="D46" s="33" t="s">
        <v>145</v>
      </c>
      <c r="E46" s="33" t="s">
        <v>116</v>
      </c>
      <c r="F46" s="69">
        <f t="shared" si="0"/>
        <v>60820</v>
      </c>
      <c r="G46" s="55"/>
    </row>
    <row r="47" spans="1:7" ht="12.75">
      <c r="A47" s="42" t="s">
        <v>33</v>
      </c>
      <c r="B47" s="15">
        <v>3000</v>
      </c>
      <c r="C47" s="59" t="s">
        <v>169</v>
      </c>
      <c r="D47" s="45" t="s">
        <v>24</v>
      </c>
      <c r="E47" s="33" t="s">
        <v>98</v>
      </c>
      <c r="F47" s="69">
        <f t="shared" si="0"/>
        <v>63820</v>
      </c>
      <c r="G47" s="55"/>
    </row>
    <row r="48" spans="1:7" ht="12.75">
      <c r="A48" s="39" t="s">
        <v>33</v>
      </c>
      <c r="B48" s="27">
        <v>94</v>
      </c>
      <c r="C48" s="33" t="s">
        <v>131</v>
      </c>
      <c r="D48" s="45" t="s">
        <v>24</v>
      </c>
      <c r="E48" s="33"/>
      <c r="F48" s="69">
        <f t="shared" si="0"/>
        <v>63914</v>
      </c>
      <c r="G48" s="55"/>
    </row>
    <row r="49" spans="1:7" ht="12.75">
      <c r="A49" s="39" t="s">
        <v>34</v>
      </c>
      <c r="B49" s="27">
        <v>50</v>
      </c>
      <c r="C49" s="33" t="s">
        <v>103</v>
      </c>
      <c r="D49" s="33" t="s">
        <v>380</v>
      </c>
      <c r="E49" s="33"/>
      <c r="F49" s="69">
        <f t="shared" si="0"/>
        <v>63964</v>
      </c>
      <c r="G49" s="55"/>
    </row>
    <row r="50" spans="1:7" ht="12.75">
      <c r="A50" s="39" t="s">
        <v>34</v>
      </c>
      <c r="B50" s="27">
        <f>200+150</f>
        <v>350</v>
      </c>
      <c r="C50" s="33" t="s">
        <v>214</v>
      </c>
      <c r="D50" s="33" t="s">
        <v>289</v>
      </c>
      <c r="E50" s="33" t="s">
        <v>105</v>
      </c>
      <c r="F50" s="69">
        <f t="shared" si="0"/>
        <v>64314</v>
      </c>
      <c r="G50" s="55"/>
    </row>
    <row r="51" spans="1:7" ht="12.75">
      <c r="A51" s="39" t="s">
        <v>181</v>
      </c>
      <c r="B51" s="27">
        <v>2000</v>
      </c>
      <c r="C51" s="59" t="s">
        <v>224</v>
      </c>
      <c r="D51" s="33" t="s">
        <v>145</v>
      </c>
      <c r="E51" s="33" t="s">
        <v>98</v>
      </c>
      <c r="F51" s="69">
        <f t="shared" si="0"/>
        <v>66314</v>
      </c>
      <c r="G51" s="55"/>
    </row>
    <row r="52" spans="1:7" ht="12.75">
      <c r="A52" s="39" t="s">
        <v>34</v>
      </c>
      <c r="B52" s="27">
        <v>2000</v>
      </c>
      <c r="C52" s="33" t="s">
        <v>90</v>
      </c>
      <c r="D52" s="38" t="s">
        <v>182</v>
      </c>
      <c r="E52" s="33"/>
      <c r="F52" s="69">
        <f t="shared" si="0"/>
        <v>68314</v>
      </c>
      <c r="G52" s="55"/>
    </row>
    <row r="53" spans="1:7" ht="12.75">
      <c r="A53" s="6" t="s">
        <v>184</v>
      </c>
      <c r="B53" s="7">
        <v>2000</v>
      </c>
      <c r="C53" s="33" t="s">
        <v>185</v>
      </c>
      <c r="D53" s="33" t="s">
        <v>145</v>
      </c>
      <c r="E53" s="31" t="s">
        <v>201</v>
      </c>
      <c r="F53" s="69">
        <f t="shared" si="0"/>
        <v>70314</v>
      </c>
      <c r="G53" s="55"/>
    </row>
    <row r="54" spans="1:7" ht="12.75">
      <c r="A54" s="47" t="s">
        <v>34</v>
      </c>
      <c r="B54" s="7">
        <v>3000</v>
      </c>
      <c r="C54" s="33" t="s">
        <v>207</v>
      </c>
      <c r="D54" s="38" t="s">
        <v>96</v>
      </c>
      <c r="E54" s="33" t="s">
        <v>208</v>
      </c>
      <c r="F54" s="69">
        <f t="shared" si="0"/>
        <v>73314</v>
      </c>
      <c r="G54" s="55"/>
    </row>
    <row r="55" spans="1:7" ht="12.75">
      <c r="A55" s="39" t="s">
        <v>34</v>
      </c>
      <c r="B55" s="27">
        <v>503</v>
      </c>
      <c r="C55" s="15" t="s">
        <v>173</v>
      </c>
      <c r="D55" s="45" t="s">
        <v>24</v>
      </c>
      <c r="E55" s="46" t="s">
        <v>177</v>
      </c>
      <c r="F55" s="69">
        <f>F56+B55</f>
        <v>74617</v>
      </c>
      <c r="G55" s="55"/>
    </row>
    <row r="56" spans="1:7" ht="12.75">
      <c r="A56" s="6" t="s">
        <v>183</v>
      </c>
      <c r="B56" s="7">
        <v>800</v>
      </c>
      <c r="C56" s="30" t="s">
        <v>199</v>
      </c>
      <c r="D56" s="33" t="s">
        <v>145</v>
      </c>
      <c r="E56" s="33" t="s">
        <v>116</v>
      </c>
      <c r="F56" s="69">
        <f>F54+B56</f>
        <v>74114</v>
      </c>
      <c r="G56" s="55"/>
    </row>
    <row r="57" spans="1:7" ht="12.75">
      <c r="A57" s="39" t="s">
        <v>186</v>
      </c>
      <c r="B57" s="27">
        <v>1990</v>
      </c>
      <c r="C57" s="33" t="s">
        <v>369</v>
      </c>
      <c r="D57" s="45" t="s">
        <v>24</v>
      </c>
      <c r="E57" s="33" t="s">
        <v>241</v>
      </c>
      <c r="F57" s="69">
        <f>F55+B57</f>
        <v>76607</v>
      </c>
      <c r="G57" s="55"/>
    </row>
    <row r="58" spans="1:7" ht="12.75">
      <c r="A58" s="39" t="s">
        <v>186</v>
      </c>
      <c r="B58" s="27">
        <v>500</v>
      </c>
      <c r="C58" s="89" t="s">
        <v>252</v>
      </c>
      <c r="D58" s="45" t="s">
        <v>24</v>
      </c>
      <c r="E58" s="33" t="s">
        <v>98</v>
      </c>
      <c r="F58" s="69">
        <f t="shared" si="0"/>
        <v>77107</v>
      </c>
      <c r="G58" s="55"/>
    </row>
    <row r="59" spans="1:7" ht="12.75">
      <c r="A59" s="39" t="s">
        <v>186</v>
      </c>
      <c r="B59" s="27">
        <v>2004</v>
      </c>
      <c r="C59" s="33" t="s">
        <v>187</v>
      </c>
      <c r="D59" s="45" t="s">
        <v>24</v>
      </c>
      <c r="E59" s="33" t="s">
        <v>98</v>
      </c>
      <c r="F59" s="69">
        <f t="shared" si="0"/>
        <v>79111</v>
      </c>
      <c r="G59" s="55"/>
    </row>
    <row r="60" spans="1:7" ht="12.75">
      <c r="A60" s="39" t="s">
        <v>186</v>
      </c>
      <c r="B60" s="27">
        <v>1700</v>
      </c>
      <c r="C60" s="33" t="s">
        <v>257</v>
      </c>
      <c r="D60" s="38" t="s">
        <v>192</v>
      </c>
      <c r="E60" s="33" t="s">
        <v>116</v>
      </c>
      <c r="F60" s="69">
        <f t="shared" si="0"/>
        <v>80811</v>
      </c>
      <c r="G60" s="55"/>
    </row>
    <row r="61" spans="1:7" ht="12.75">
      <c r="A61" s="39" t="s">
        <v>186</v>
      </c>
      <c r="B61" s="27">
        <v>4900</v>
      </c>
      <c r="C61" s="31" t="s">
        <v>193</v>
      </c>
      <c r="D61" s="38" t="s">
        <v>194</v>
      </c>
      <c r="E61" s="33"/>
      <c r="F61" s="69">
        <f t="shared" si="0"/>
        <v>85711</v>
      </c>
      <c r="G61" s="55"/>
    </row>
    <row r="62" spans="1:7" ht="12.75">
      <c r="A62" s="39" t="s">
        <v>186</v>
      </c>
      <c r="B62" s="27">
        <v>500</v>
      </c>
      <c r="C62" s="33" t="s">
        <v>113</v>
      </c>
      <c r="D62" s="38" t="s">
        <v>195</v>
      </c>
      <c r="E62" s="33" t="s">
        <v>105</v>
      </c>
      <c r="F62" s="69">
        <f t="shared" si="0"/>
        <v>86211</v>
      </c>
      <c r="G62" s="55"/>
    </row>
    <row r="63" spans="1:7" ht="12.75">
      <c r="A63" s="39" t="s">
        <v>186</v>
      </c>
      <c r="B63" s="27">
        <v>500</v>
      </c>
      <c r="C63" s="33" t="s">
        <v>113</v>
      </c>
      <c r="D63" s="38" t="s">
        <v>96</v>
      </c>
      <c r="E63" s="33"/>
      <c r="F63" s="69">
        <f t="shared" si="0"/>
        <v>86711</v>
      </c>
      <c r="G63" s="55"/>
    </row>
    <row r="64" spans="1:7" ht="12.75">
      <c r="A64" s="39" t="s">
        <v>186</v>
      </c>
      <c r="B64" s="27">
        <v>2000</v>
      </c>
      <c r="C64" s="33" t="s">
        <v>209</v>
      </c>
      <c r="D64" s="38" t="s">
        <v>210</v>
      </c>
      <c r="E64" s="33" t="s">
        <v>61</v>
      </c>
      <c r="F64" s="69">
        <f t="shared" si="0"/>
        <v>88711</v>
      </c>
      <c r="G64" s="55"/>
    </row>
    <row r="65" spans="1:7" ht="12.75">
      <c r="A65" s="39" t="s">
        <v>238</v>
      </c>
      <c r="B65" s="15">
        <v>1000</v>
      </c>
      <c r="C65" s="33" t="s">
        <v>87</v>
      </c>
      <c r="D65" s="38" t="s">
        <v>239</v>
      </c>
      <c r="E65" s="33" t="s">
        <v>240</v>
      </c>
      <c r="F65" s="69">
        <f t="shared" si="0"/>
        <v>89711</v>
      </c>
      <c r="G65" s="55"/>
    </row>
    <row r="66" spans="1:7" ht="12.75">
      <c r="A66" s="39" t="s">
        <v>188</v>
      </c>
      <c r="B66" s="27">
        <v>2000</v>
      </c>
      <c r="C66" s="33" t="s">
        <v>189</v>
      </c>
      <c r="D66" s="38" t="s">
        <v>96</v>
      </c>
      <c r="E66" s="33"/>
      <c r="F66" s="69">
        <f t="shared" si="0"/>
        <v>91711</v>
      </c>
      <c r="G66" s="55"/>
    </row>
    <row r="67" spans="1:7" ht="12.75">
      <c r="A67" s="47" t="s">
        <v>200</v>
      </c>
      <c r="B67" s="15">
        <v>500</v>
      </c>
      <c r="C67" s="84" t="s">
        <v>229</v>
      </c>
      <c r="D67" s="33" t="s">
        <v>145</v>
      </c>
      <c r="E67" s="33" t="s">
        <v>98</v>
      </c>
      <c r="F67" s="69">
        <f t="shared" si="0"/>
        <v>92211</v>
      </c>
      <c r="G67" s="55"/>
    </row>
    <row r="68" spans="1:7" ht="12.75">
      <c r="A68" s="47" t="s">
        <v>221</v>
      </c>
      <c r="B68" s="15">
        <v>600</v>
      </c>
      <c r="C68" s="85" t="s">
        <v>144</v>
      </c>
      <c r="D68" s="33" t="s">
        <v>145</v>
      </c>
      <c r="E68" s="46" t="s">
        <v>177</v>
      </c>
      <c r="F68" s="69">
        <f t="shared" si="0"/>
        <v>92811</v>
      </c>
      <c r="G68" s="55"/>
    </row>
    <row r="69" spans="1:7" ht="12.75">
      <c r="A69" s="6" t="s">
        <v>220</v>
      </c>
      <c r="B69" s="15">
        <v>1000</v>
      </c>
      <c r="C69" s="84" t="s">
        <v>222</v>
      </c>
      <c r="D69" s="33" t="s">
        <v>145</v>
      </c>
      <c r="E69" s="33"/>
      <c r="F69" s="69">
        <f t="shared" si="0"/>
        <v>93811</v>
      </c>
      <c r="G69" s="55"/>
    </row>
    <row r="70" spans="1:7" ht="12.75">
      <c r="A70" s="47" t="s">
        <v>253</v>
      </c>
      <c r="B70" s="15">
        <v>2000</v>
      </c>
      <c r="C70" s="59" t="s">
        <v>256</v>
      </c>
      <c r="D70" s="33" t="s">
        <v>145</v>
      </c>
      <c r="E70" s="33" t="s">
        <v>98</v>
      </c>
      <c r="F70" s="69">
        <f t="shared" si="0"/>
        <v>95811</v>
      </c>
      <c r="G70" s="55"/>
    </row>
    <row r="71" spans="1:7" ht="12.75">
      <c r="A71" s="47" t="s">
        <v>211</v>
      </c>
      <c r="B71" s="15">
        <v>3000</v>
      </c>
      <c r="C71" s="84" t="s">
        <v>212</v>
      </c>
      <c r="D71" s="38" t="s">
        <v>96</v>
      </c>
      <c r="E71" s="33" t="s">
        <v>213</v>
      </c>
      <c r="F71" s="69">
        <f t="shared" si="0"/>
        <v>98811</v>
      </c>
      <c r="G71" s="55"/>
    </row>
    <row r="72" spans="1:7" ht="12.75">
      <c r="A72" s="47" t="s">
        <v>223</v>
      </c>
      <c r="B72" s="15">
        <v>1170</v>
      </c>
      <c r="C72" s="84" t="s">
        <v>243</v>
      </c>
      <c r="D72" s="45" t="s">
        <v>24</v>
      </c>
      <c r="E72" s="33" t="s">
        <v>98</v>
      </c>
      <c r="F72" s="69">
        <f t="shared" si="0"/>
        <v>99981</v>
      </c>
      <c r="G72" s="55"/>
    </row>
    <row r="73" spans="1:7" ht="12.75">
      <c r="A73" s="47" t="s">
        <v>211</v>
      </c>
      <c r="B73" s="15">
        <v>1000</v>
      </c>
      <c r="C73" s="84" t="s">
        <v>31</v>
      </c>
      <c r="D73" s="38" t="s">
        <v>225</v>
      </c>
      <c r="E73" s="33" t="s">
        <v>227</v>
      </c>
      <c r="F73" s="69">
        <f t="shared" si="0"/>
        <v>100981</v>
      </c>
      <c r="G73" s="55"/>
    </row>
    <row r="74" spans="1:7" ht="12.75">
      <c r="A74" s="47" t="s">
        <v>217</v>
      </c>
      <c r="B74" s="15">
        <v>560</v>
      </c>
      <c r="C74" s="84" t="s">
        <v>170</v>
      </c>
      <c r="D74" s="38" t="s">
        <v>218</v>
      </c>
      <c r="E74" s="33"/>
      <c r="F74" s="69">
        <f t="shared" si="0"/>
        <v>101541</v>
      </c>
      <c r="G74" s="55"/>
    </row>
    <row r="75" spans="1:7" ht="12.75">
      <c r="A75" s="47" t="s">
        <v>217</v>
      </c>
      <c r="B75" s="15">
        <v>2000</v>
      </c>
      <c r="C75" s="84" t="s">
        <v>219</v>
      </c>
      <c r="D75" s="38" t="s">
        <v>96</v>
      </c>
      <c r="E75" s="33"/>
      <c r="F75" s="69">
        <f t="shared" si="0"/>
        <v>103541</v>
      </c>
      <c r="G75" s="55"/>
    </row>
    <row r="76" spans="1:7" ht="12.75">
      <c r="A76" s="47" t="s">
        <v>217</v>
      </c>
      <c r="B76" s="15">
        <v>200</v>
      </c>
      <c r="C76" s="85" t="s">
        <v>30</v>
      </c>
      <c r="D76" s="38" t="s">
        <v>218</v>
      </c>
      <c r="E76" s="46" t="s">
        <v>177</v>
      </c>
      <c r="F76" s="69">
        <f t="shared" si="0"/>
        <v>103741</v>
      </c>
      <c r="G76" s="55"/>
    </row>
    <row r="77" spans="1:7" ht="12.75">
      <c r="A77" s="47" t="s">
        <v>217</v>
      </c>
      <c r="B77" s="15">
        <v>200</v>
      </c>
      <c r="C77" s="84" t="s">
        <v>233</v>
      </c>
      <c r="D77" s="38" t="s">
        <v>232</v>
      </c>
      <c r="E77" s="33" t="s">
        <v>227</v>
      </c>
      <c r="F77" s="69">
        <f t="shared" si="0"/>
        <v>103941</v>
      </c>
      <c r="G77" s="55"/>
    </row>
    <row r="78" spans="1:7" ht="12.75">
      <c r="A78" s="47" t="s">
        <v>217</v>
      </c>
      <c r="B78" s="15">
        <v>5000</v>
      </c>
      <c r="C78" s="59" t="s">
        <v>32</v>
      </c>
      <c r="D78" s="91" t="s">
        <v>287</v>
      </c>
      <c r="E78" s="33" t="s">
        <v>98</v>
      </c>
      <c r="F78" s="69">
        <f t="shared" si="0"/>
        <v>108941</v>
      </c>
      <c r="G78" s="55"/>
    </row>
    <row r="79" spans="1:7" ht="12.75">
      <c r="A79" s="47" t="s">
        <v>217</v>
      </c>
      <c r="B79" s="15">
        <v>1000</v>
      </c>
      <c r="C79" s="84" t="s">
        <v>53</v>
      </c>
      <c r="D79" s="58" t="s">
        <v>226</v>
      </c>
      <c r="E79" s="33" t="s">
        <v>227</v>
      </c>
      <c r="F79" s="69">
        <f t="shared" si="0"/>
        <v>109941</v>
      </c>
      <c r="G79" s="55"/>
    </row>
    <row r="80" spans="1:7" ht="12.75">
      <c r="A80" s="47" t="s">
        <v>217</v>
      </c>
      <c r="B80" s="7">
        <v>700</v>
      </c>
      <c r="C80" s="2" t="s">
        <v>159</v>
      </c>
      <c r="D80" s="58" t="s">
        <v>158</v>
      </c>
      <c r="E80" s="33" t="s">
        <v>227</v>
      </c>
      <c r="F80" s="69">
        <f t="shared" si="0"/>
        <v>110641</v>
      </c>
      <c r="G80" s="55"/>
    </row>
    <row r="81" spans="1:7" ht="12.75">
      <c r="A81" s="47" t="s">
        <v>217</v>
      </c>
      <c r="B81" s="7">
        <v>300</v>
      </c>
      <c r="C81" s="84" t="s">
        <v>234</v>
      </c>
      <c r="D81" s="38" t="s">
        <v>235</v>
      </c>
      <c r="E81" s="33" t="s">
        <v>227</v>
      </c>
      <c r="F81" s="69">
        <f t="shared" si="0"/>
        <v>110941</v>
      </c>
      <c r="G81" s="55"/>
    </row>
    <row r="82" spans="1:7" ht="12.75">
      <c r="A82" s="47" t="s">
        <v>230</v>
      </c>
      <c r="B82" s="7">
        <v>300</v>
      </c>
      <c r="C82" s="84" t="s">
        <v>231</v>
      </c>
      <c r="D82" s="38" t="s">
        <v>232</v>
      </c>
      <c r="E82" s="33" t="s">
        <v>227</v>
      </c>
      <c r="F82" s="69">
        <f t="shared" si="0"/>
        <v>111241</v>
      </c>
      <c r="G82" s="55"/>
    </row>
    <row r="83" spans="1:7" ht="12.75">
      <c r="A83" s="47" t="s">
        <v>230</v>
      </c>
      <c r="B83" s="7">
        <v>1000</v>
      </c>
      <c r="C83" s="84" t="s">
        <v>367</v>
      </c>
      <c r="D83" s="38" t="s">
        <v>277</v>
      </c>
      <c r="E83" s="33" t="s">
        <v>98</v>
      </c>
      <c r="F83" s="69">
        <f t="shared" si="0"/>
        <v>112241</v>
      </c>
      <c r="G83" s="55"/>
    </row>
    <row r="84" spans="1:7" ht="12.75">
      <c r="A84" s="47" t="s">
        <v>249</v>
      </c>
      <c r="B84" s="7">
        <v>1000</v>
      </c>
      <c r="C84" s="84" t="s">
        <v>165</v>
      </c>
      <c r="D84" s="38" t="s">
        <v>145</v>
      </c>
      <c r="E84" s="33" t="s">
        <v>227</v>
      </c>
      <c r="F84" s="69">
        <f t="shared" si="0"/>
        <v>113241</v>
      </c>
      <c r="G84" s="55"/>
    </row>
    <row r="85" spans="1:7" ht="12.75">
      <c r="A85" s="47" t="s">
        <v>250</v>
      </c>
      <c r="B85" s="7">
        <v>1500</v>
      </c>
      <c r="C85" s="84" t="s">
        <v>251</v>
      </c>
      <c r="D85" s="38" t="s">
        <v>145</v>
      </c>
      <c r="E85" s="33" t="s">
        <v>227</v>
      </c>
      <c r="F85" s="69">
        <f t="shared" si="0"/>
        <v>114741</v>
      </c>
      <c r="G85" s="55"/>
    </row>
    <row r="86" spans="1:7" ht="12.75">
      <c r="A86" s="47" t="s">
        <v>258</v>
      </c>
      <c r="B86" s="7">
        <v>481</v>
      </c>
      <c r="C86" s="67" t="s">
        <v>263</v>
      </c>
      <c r="D86" s="45" t="s">
        <v>24</v>
      </c>
      <c r="E86" s="33" t="s">
        <v>116</v>
      </c>
      <c r="F86" s="69">
        <f t="shared" si="0"/>
        <v>115222</v>
      </c>
      <c r="G86" s="55"/>
    </row>
    <row r="87" spans="1:7" ht="12.75">
      <c r="A87" s="47" t="s">
        <v>259</v>
      </c>
      <c r="B87" s="15">
        <v>1000</v>
      </c>
      <c r="C87" s="84" t="s">
        <v>242</v>
      </c>
      <c r="D87" s="38" t="s">
        <v>260</v>
      </c>
      <c r="E87" s="33" t="s">
        <v>227</v>
      </c>
      <c r="F87" s="69">
        <f t="shared" si="0"/>
        <v>116222</v>
      </c>
      <c r="G87" s="55"/>
    </row>
    <row r="88" spans="1:7" ht="12.75">
      <c r="A88" s="47" t="s">
        <v>259</v>
      </c>
      <c r="B88" s="7">
        <v>8000</v>
      </c>
      <c r="C88" s="84" t="s">
        <v>298</v>
      </c>
      <c r="D88" s="38" t="s">
        <v>96</v>
      </c>
      <c r="E88" s="33"/>
      <c r="F88" s="69">
        <f t="shared" si="0"/>
        <v>124222</v>
      </c>
      <c r="G88" s="55"/>
    </row>
    <row r="89" spans="1:7" ht="12.75">
      <c r="A89" s="47" t="s">
        <v>265</v>
      </c>
      <c r="B89" s="15">
        <v>455</v>
      </c>
      <c r="C89" s="84" t="s">
        <v>261</v>
      </c>
      <c r="D89" s="38" t="s">
        <v>262</v>
      </c>
      <c r="E89" s="33" t="s">
        <v>98</v>
      </c>
      <c r="F89" s="69">
        <f t="shared" si="0"/>
        <v>124677</v>
      </c>
      <c r="G89" s="55"/>
    </row>
    <row r="90" spans="1:7" ht="12.75">
      <c r="A90" s="47" t="s">
        <v>259</v>
      </c>
      <c r="B90" s="15">
        <f>4060-455</f>
        <v>3605</v>
      </c>
      <c r="C90" s="84" t="s">
        <v>113</v>
      </c>
      <c r="D90" s="38" t="s">
        <v>417</v>
      </c>
      <c r="E90" s="33"/>
      <c r="F90" s="69">
        <f t="shared" si="0"/>
        <v>128282</v>
      </c>
      <c r="G90" s="55"/>
    </row>
    <row r="91" spans="1:7" ht="12.75">
      <c r="A91" s="90" t="s">
        <v>271</v>
      </c>
      <c r="B91" s="15">
        <v>483</v>
      </c>
      <c r="C91" s="84" t="s">
        <v>308</v>
      </c>
      <c r="D91" s="45" t="s">
        <v>24</v>
      </c>
      <c r="E91" s="33" t="s">
        <v>98</v>
      </c>
      <c r="F91" s="69">
        <f t="shared" si="0"/>
        <v>128765</v>
      </c>
      <c r="G91" s="55"/>
    </row>
    <row r="92" spans="1:7" ht="12.75">
      <c r="A92" s="47" t="s">
        <v>272</v>
      </c>
      <c r="B92" s="15">
        <v>278</v>
      </c>
      <c r="C92" s="84" t="s">
        <v>309</v>
      </c>
      <c r="D92" s="45" t="s">
        <v>24</v>
      </c>
      <c r="E92" s="33" t="s">
        <v>98</v>
      </c>
      <c r="F92" s="69">
        <f t="shared" si="0"/>
        <v>129043</v>
      </c>
      <c r="G92" s="55"/>
    </row>
    <row r="93" spans="1:7" ht="12.75">
      <c r="A93" s="47" t="s">
        <v>273</v>
      </c>
      <c r="B93" s="15">
        <v>961</v>
      </c>
      <c r="C93" s="84" t="s">
        <v>283</v>
      </c>
      <c r="D93" s="45" t="s">
        <v>24</v>
      </c>
      <c r="E93" s="33" t="s">
        <v>116</v>
      </c>
      <c r="F93" s="69">
        <f t="shared" si="0"/>
        <v>130004</v>
      </c>
      <c r="G93" s="55"/>
    </row>
    <row r="94" spans="1:7" ht="12.75">
      <c r="A94" s="47" t="s">
        <v>274</v>
      </c>
      <c r="B94" s="15">
        <v>320</v>
      </c>
      <c r="C94" s="2" t="s">
        <v>275</v>
      </c>
      <c r="D94" s="45" t="s">
        <v>24</v>
      </c>
      <c r="E94" s="33" t="s">
        <v>116</v>
      </c>
      <c r="F94" s="69">
        <f t="shared" si="0"/>
        <v>130324</v>
      </c>
      <c r="G94" s="55"/>
    </row>
    <row r="95" spans="1:7" ht="12.75">
      <c r="A95" s="47" t="s">
        <v>264</v>
      </c>
      <c r="B95" s="7">
        <v>500</v>
      </c>
      <c r="C95" s="84" t="s">
        <v>310</v>
      </c>
      <c r="D95" s="83" t="s">
        <v>311</v>
      </c>
      <c r="E95" s="33" t="s">
        <v>98</v>
      </c>
      <c r="F95" s="69">
        <f t="shared" si="0"/>
        <v>130824</v>
      </c>
      <c r="G95" s="55"/>
    </row>
    <row r="96" spans="1:7" ht="12.75">
      <c r="A96" s="47" t="s">
        <v>267</v>
      </c>
      <c r="B96" s="15">
        <v>1000</v>
      </c>
      <c r="C96" s="84" t="s">
        <v>284</v>
      </c>
      <c r="D96" s="83" t="s">
        <v>145</v>
      </c>
      <c r="E96" s="33" t="s">
        <v>116</v>
      </c>
      <c r="F96" s="69">
        <f t="shared" si="0"/>
        <v>131824</v>
      </c>
      <c r="G96" s="55"/>
    </row>
    <row r="97" spans="1:7" ht="12.75">
      <c r="A97" s="47" t="s">
        <v>268</v>
      </c>
      <c r="B97" s="7">
        <v>1000</v>
      </c>
      <c r="C97" s="84" t="s">
        <v>286</v>
      </c>
      <c r="D97" s="83" t="s">
        <v>145</v>
      </c>
      <c r="E97" s="33"/>
      <c r="F97" s="69">
        <f t="shared" si="0"/>
        <v>132824</v>
      </c>
      <c r="G97" s="55"/>
    </row>
    <row r="98" spans="1:7" ht="12.75">
      <c r="A98" s="47" t="s">
        <v>269</v>
      </c>
      <c r="B98" s="7">
        <v>500</v>
      </c>
      <c r="C98" s="84" t="s">
        <v>270</v>
      </c>
      <c r="D98" s="38" t="s">
        <v>282</v>
      </c>
      <c r="E98" s="33"/>
      <c r="F98" s="69">
        <f t="shared" si="0"/>
        <v>133324</v>
      </c>
      <c r="G98" s="55"/>
    </row>
    <row r="99" spans="1:7" ht="12.75">
      <c r="A99" s="47" t="s">
        <v>269</v>
      </c>
      <c r="B99" s="7">
        <v>1750</v>
      </c>
      <c r="C99" s="84" t="s">
        <v>285</v>
      </c>
      <c r="D99" s="38" t="s">
        <v>194</v>
      </c>
      <c r="E99" s="33"/>
      <c r="F99" s="69">
        <f t="shared" si="0"/>
        <v>135074</v>
      </c>
      <c r="G99" s="55"/>
    </row>
    <row r="100" spans="1:7" ht="12.75">
      <c r="A100" s="47" t="s">
        <v>276</v>
      </c>
      <c r="B100" s="7">
        <v>800</v>
      </c>
      <c r="C100" s="84" t="s">
        <v>312</v>
      </c>
      <c r="D100" s="45" t="s">
        <v>24</v>
      </c>
      <c r="E100" s="33"/>
      <c r="F100" s="69">
        <f t="shared" si="0"/>
        <v>135874</v>
      </c>
      <c r="G100" s="55"/>
    </row>
    <row r="101" spans="1:7" ht="12.75">
      <c r="A101" s="47" t="s">
        <v>322</v>
      </c>
      <c r="B101" s="7">
        <v>1500</v>
      </c>
      <c r="C101" s="84" t="s">
        <v>323</v>
      </c>
      <c r="D101" s="83" t="s">
        <v>145</v>
      </c>
      <c r="E101" s="33" t="s">
        <v>116</v>
      </c>
      <c r="F101" s="69">
        <f t="shared" si="0"/>
        <v>137374</v>
      </c>
      <c r="G101" s="55"/>
    </row>
    <row r="102" spans="1:7" ht="12.75">
      <c r="A102" s="47" t="s">
        <v>321</v>
      </c>
      <c r="B102" s="7">
        <v>2000</v>
      </c>
      <c r="C102" s="67" t="s">
        <v>324</v>
      </c>
      <c r="D102" s="83" t="s">
        <v>145</v>
      </c>
      <c r="E102" s="33"/>
      <c r="F102" s="69">
        <f t="shared" si="0"/>
        <v>139374</v>
      </c>
      <c r="G102" s="55"/>
    </row>
    <row r="103" spans="1:7" ht="12.75">
      <c r="A103" s="47" t="s">
        <v>290</v>
      </c>
      <c r="B103" s="65">
        <v>196</v>
      </c>
      <c r="C103" s="92" t="s">
        <v>291</v>
      </c>
      <c r="D103" s="45" t="s">
        <v>24</v>
      </c>
      <c r="E103" s="46" t="s">
        <v>177</v>
      </c>
      <c r="F103" s="69">
        <f t="shared" si="0"/>
        <v>139570</v>
      </c>
      <c r="G103" s="55"/>
    </row>
    <row r="104" spans="1:7" ht="12.75">
      <c r="A104" s="47" t="s">
        <v>292</v>
      </c>
      <c r="B104" s="7">
        <v>400</v>
      </c>
      <c r="C104" s="84" t="s">
        <v>112</v>
      </c>
      <c r="D104" s="38" t="s">
        <v>293</v>
      </c>
      <c r="E104" s="33" t="s">
        <v>105</v>
      </c>
      <c r="F104" s="69">
        <f t="shared" si="0"/>
        <v>139970</v>
      </c>
      <c r="G104" s="55"/>
    </row>
    <row r="105" spans="1:7" ht="12.75">
      <c r="A105" s="47" t="s">
        <v>292</v>
      </c>
      <c r="B105" s="15">
        <v>15000</v>
      </c>
      <c r="C105" s="84" t="s">
        <v>294</v>
      </c>
      <c r="D105" s="38" t="s">
        <v>295</v>
      </c>
      <c r="E105" s="33"/>
      <c r="F105" s="69">
        <f t="shared" si="0"/>
        <v>154970</v>
      </c>
      <c r="G105" s="55"/>
    </row>
    <row r="106" spans="1:7" ht="12.75">
      <c r="A106" s="47" t="s">
        <v>292</v>
      </c>
      <c r="B106" s="7">
        <v>4000</v>
      </c>
      <c r="C106" s="84" t="s">
        <v>48</v>
      </c>
      <c r="D106" s="38" t="s">
        <v>96</v>
      </c>
      <c r="E106" s="33"/>
      <c r="F106" s="69">
        <f t="shared" si="0"/>
        <v>158970</v>
      </c>
      <c r="G106" s="55"/>
    </row>
    <row r="107" spans="1:7" ht="12.75">
      <c r="A107" s="47" t="s">
        <v>292</v>
      </c>
      <c r="B107" s="88">
        <v>3850</v>
      </c>
      <c r="C107" s="33" t="s">
        <v>110</v>
      </c>
      <c r="D107" s="38" t="s">
        <v>302</v>
      </c>
      <c r="E107" s="33" t="s">
        <v>105</v>
      </c>
      <c r="F107" s="69">
        <f t="shared" si="0"/>
        <v>162820</v>
      </c>
      <c r="G107" s="55"/>
    </row>
    <row r="108" spans="1:7" ht="12.75">
      <c r="A108" s="47" t="s">
        <v>292</v>
      </c>
      <c r="B108" s="88">
        <v>150</v>
      </c>
      <c r="C108" s="33" t="s">
        <v>303</v>
      </c>
      <c r="D108" s="38" t="s">
        <v>304</v>
      </c>
      <c r="E108" s="33"/>
      <c r="F108" s="69">
        <f t="shared" si="0"/>
        <v>162970</v>
      </c>
      <c r="G108" s="55"/>
    </row>
    <row r="109" spans="1:7" ht="12.75">
      <c r="A109" s="47" t="s">
        <v>292</v>
      </c>
      <c r="B109" s="7">
        <v>500</v>
      </c>
      <c r="C109" s="33" t="s">
        <v>325</v>
      </c>
      <c r="D109" s="38" t="s">
        <v>326</v>
      </c>
      <c r="E109" s="33" t="s">
        <v>318</v>
      </c>
      <c r="F109" s="69">
        <f t="shared" si="0"/>
        <v>163470</v>
      </c>
      <c r="G109" s="55"/>
    </row>
    <row r="110" spans="1:7" ht="12.75">
      <c r="A110" s="47" t="s">
        <v>337</v>
      </c>
      <c r="B110" s="7">
        <v>481</v>
      </c>
      <c r="C110" s="85" t="s">
        <v>335</v>
      </c>
      <c r="D110" s="45" t="s">
        <v>24</v>
      </c>
      <c r="E110" s="46" t="s">
        <v>177</v>
      </c>
      <c r="F110" s="69">
        <f t="shared" si="0"/>
        <v>163951</v>
      </c>
      <c r="G110" s="55"/>
    </row>
    <row r="111" spans="1:7" ht="12.75">
      <c r="A111" s="47" t="s">
        <v>329</v>
      </c>
      <c r="B111" s="7">
        <v>500</v>
      </c>
      <c r="C111" s="35" t="s">
        <v>331</v>
      </c>
      <c r="D111" s="38" t="s">
        <v>332</v>
      </c>
      <c r="E111" s="33" t="s">
        <v>98</v>
      </c>
      <c r="F111" s="69">
        <f t="shared" si="0"/>
        <v>164451</v>
      </c>
      <c r="G111" s="55"/>
    </row>
    <row r="112" spans="1:7" ht="12.75">
      <c r="A112" s="47" t="s">
        <v>330</v>
      </c>
      <c r="B112" s="7">
        <v>500</v>
      </c>
      <c r="C112" s="84" t="s">
        <v>347</v>
      </c>
      <c r="D112" s="83" t="s">
        <v>145</v>
      </c>
      <c r="E112" s="33" t="s">
        <v>116</v>
      </c>
      <c r="F112" s="69">
        <f t="shared" si="0"/>
        <v>164951</v>
      </c>
      <c r="G112" s="55"/>
    </row>
    <row r="113" spans="1:7" ht="12.75">
      <c r="A113" s="47" t="s">
        <v>333</v>
      </c>
      <c r="B113" s="7">
        <v>13000</v>
      </c>
      <c r="C113" s="70" t="s">
        <v>334</v>
      </c>
      <c r="D113" s="38" t="s">
        <v>158</v>
      </c>
      <c r="E113" s="33"/>
      <c r="F113" s="69">
        <f t="shared" si="0"/>
        <v>177951</v>
      </c>
      <c r="G113" s="55"/>
    </row>
    <row r="114" spans="1:7" ht="12.75">
      <c r="A114" s="47" t="s">
        <v>338</v>
      </c>
      <c r="B114" s="7">
        <v>95</v>
      </c>
      <c r="C114" s="85" t="s">
        <v>336</v>
      </c>
      <c r="D114" s="45" t="s">
        <v>24</v>
      </c>
      <c r="E114" s="46" t="s">
        <v>177</v>
      </c>
      <c r="F114" s="69">
        <f t="shared" si="0"/>
        <v>178046</v>
      </c>
      <c r="G114" s="55"/>
    </row>
    <row r="115" spans="1:7" ht="12.75">
      <c r="A115" s="97" t="s">
        <v>341</v>
      </c>
      <c r="B115" s="98">
        <v>5000</v>
      </c>
      <c r="C115" s="44" t="s">
        <v>375</v>
      </c>
      <c r="D115" s="44" t="s">
        <v>376</v>
      </c>
      <c r="E115" s="33"/>
      <c r="F115" s="69">
        <f t="shared" si="0"/>
        <v>183046</v>
      </c>
      <c r="G115" s="55"/>
    </row>
    <row r="116" spans="1:7" ht="12.75">
      <c r="A116" s="47" t="s">
        <v>341</v>
      </c>
      <c r="B116" s="7">
        <v>2000</v>
      </c>
      <c r="C116" s="33" t="s">
        <v>219</v>
      </c>
      <c r="D116" s="38" t="s">
        <v>96</v>
      </c>
      <c r="E116" s="33"/>
      <c r="F116" s="69">
        <f t="shared" si="0"/>
        <v>185046</v>
      </c>
      <c r="G116" s="55"/>
    </row>
    <row r="117" spans="1:7" ht="12.75">
      <c r="A117" s="47" t="s">
        <v>341</v>
      </c>
      <c r="B117" s="7">
        <v>6000</v>
      </c>
      <c r="C117" s="33" t="s">
        <v>368</v>
      </c>
      <c r="D117" s="83" t="s">
        <v>145</v>
      </c>
      <c r="E117" s="33" t="s">
        <v>70</v>
      </c>
      <c r="F117" s="69">
        <f t="shared" si="0"/>
        <v>191046</v>
      </c>
      <c r="G117" s="55"/>
    </row>
    <row r="118" spans="1:7" ht="12.75">
      <c r="A118" s="47" t="s">
        <v>35</v>
      </c>
      <c r="B118" s="15">
        <v>470</v>
      </c>
      <c r="C118" s="33" t="s">
        <v>348</v>
      </c>
      <c r="D118" s="33" t="s">
        <v>260</v>
      </c>
      <c r="E118" s="33" t="s">
        <v>116</v>
      </c>
      <c r="F118" s="69">
        <f t="shared" si="0"/>
        <v>191516</v>
      </c>
      <c r="G118" s="55"/>
    </row>
    <row r="119" spans="1:7" ht="12.75">
      <c r="A119" s="47" t="s">
        <v>35</v>
      </c>
      <c r="B119" s="7">
        <v>500</v>
      </c>
      <c r="C119" s="46" t="s">
        <v>30</v>
      </c>
      <c r="D119" s="33" t="s">
        <v>357</v>
      </c>
      <c r="E119" s="33" t="s">
        <v>116</v>
      </c>
      <c r="F119" s="69">
        <f t="shared" si="0"/>
        <v>192016</v>
      </c>
      <c r="G119" s="55"/>
    </row>
    <row r="120" spans="1:7" ht="12.75">
      <c r="A120" s="47" t="s">
        <v>36</v>
      </c>
      <c r="B120" s="7">
        <v>1000</v>
      </c>
      <c r="C120" s="46" t="s">
        <v>30</v>
      </c>
      <c r="D120" s="33" t="s">
        <v>357</v>
      </c>
      <c r="E120" s="46" t="s">
        <v>177</v>
      </c>
      <c r="F120" s="69">
        <f t="shared" si="0"/>
        <v>193016</v>
      </c>
      <c r="G120" s="55"/>
    </row>
    <row r="121" spans="1:7" ht="12.75">
      <c r="A121" s="97" t="s">
        <v>36</v>
      </c>
      <c r="B121" s="98">
        <v>500</v>
      </c>
      <c r="C121" s="33" t="s">
        <v>377</v>
      </c>
      <c r="D121" s="44" t="s">
        <v>376</v>
      </c>
      <c r="E121" s="33" t="s">
        <v>105</v>
      </c>
      <c r="F121" s="69">
        <f t="shared" si="0"/>
        <v>193516</v>
      </c>
      <c r="G121" s="55"/>
    </row>
    <row r="122" spans="1:7" ht="12.75">
      <c r="A122" s="47" t="s">
        <v>36</v>
      </c>
      <c r="B122" s="7">
        <v>750</v>
      </c>
      <c r="C122" s="33" t="s">
        <v>132</v>
      </c>
      <c r="D122" s="33" t="s">
        <v>359</v>
      </c>
      <c r="E122" s="33" t="s">
        <v>358</v>
      </c>
      <c r="F122" s="69">
        <f t="shared" si="0"/>
        <v>194266</v>
      </c>
      <c r="G122" s="55"/>
    </row>
    <row r="123" spans="1:7" ht="12.75">
      <c r="A123" s="47" t="s">
        <v>37</v>
      </c>
      <c r="B123" s="7">
        <v>300</v>
      </c>
      <c r="C123" s="33" t="s">
        <v>350</v>
      </c>
      <c r="D123" s="45" t="s">
        <v>24</v>
      </c>
      <c r="E123" s="33" t="s">
        <v>116</v>
      </c>
      <c r="F123" s="69">
        <f t="shared" si="0"/>
        <v>194566</v>
      </c>
      <c r="G123" s="55"/>
    </row>
    <row r="124" spans="1:7" ht="12.75">
      <c r="A124" s="47" t="s">
        <v>38</v>
      </c>
      <c r="B124" s="7">
        <v>10000</v>
      </c>
      <c r="C124" s="31" t="s">
        <v>351</v>
      </c>
      <c r="D124" s="45" t="s">
        <v>24</v>
      </c>
      <c r="E124" s="33"/>
      <c r="F124" s="69">
        <f t="shared" si="0"/>
        <v>204566</v>
      </c>
      <c r="G124" s="55"/>
    </row>
    <row r="125" spans="1:7" ht="12.75">
      <c r="A125" s="97" t="s">
        <v>39</v>
      </c>
      <c r="B125" s="98">
        <v>2000</v>
      </c>
      <c r="C125" s="38" t="s">
        <v>108</v>
      </c>
      <c r="D125" s="44" t="s">
        <v>376</v>
      </c>
      <c r="E125" s="33"/>
      <c r="F125" s="69">
        <f t="shared" si="0"/>
        <v>206566</v>
      </c>
      <c r="G125" s="55"/>
    </row>
    <row r="126" spans="1:7" ht="12.75">
      <c r="A126" s="97" t="s">
        <v>39</v>
      </c>
      <c r="B126" s="98">
        <v>3000</v>
      </c>
      <c r="C126" s="38" t="s">
        <v>378</v>
      </c>
      <c r="D126" s="44" t="s">
        <v>376</v>
      </c>
      <c r="E126" s="33" t="s">
        <v>89</v>
      </c>
      <c r="F126" s="69">
        <f t="shared" si="0"/>
        <v>209566</v>
      </c>
      <c r="G126" s="55"/>
    </row>
    <row r="127" spans="1:7" ht="12.75">
      <c r="A127" s="47" t="s">
        <v>39</v>
      </c>
      <c r="B127" s="7">
        <v>500</v>
      </c>
      <c r="C127" s="33" t="s">
        <v>346</v>
      </c>
      <c r="D127" s="33" t="s">
        <v>88</v>
      </c>
      <c r="E127" s="33" t="s">
        <v>116</v>
      </c>
      <c r="F127" s="69">
        <f t="shared" si="0"/>
        <v>210066</v>
      </c>
      <c r="G127" s="55"/>
    </row>
    <row r="128" spans="1:7" ht="12.75">
      <c r="A128" s="47" t="s">
        <v>39</v>
      </c>
      <c r="B128" s="7">
        <v>300</v>
      </c>
      <c r="C128" s="33" t="s">
        <v>347</v>
      </c>
      <c r="D128" s="33" t="s">
        <v>88</v>
      </c>
      <c r="E128" s="33" t="s">
        <v>116</v>
      </c>
      <c r="F128" s="69">
        <f t="shared" si="0"/>
        <v>210366</v>
      </c>
      <c r="G128" s="55"/>
    </row>
    <row r="129" spans="1:7" ht="12.75">
      <c r="A129" s="47" t="s">
        <v>39</v>
      </c>
      <c r="B129" s="7">
        <v>200</v>
      </c>
      <c r="C129" s="33" t="s">
        <v>284</v>
      </c>
      <c r="D129" s="33" t="s">
        <v>88</v>
      </c>
      <c r="E129" s="33" t="s">
        <v>116</v>
      </c>
      <c r="F129" s="69">
        <f t="shared" si="0"/>
        <v>210566</v>
      </c>
      <c r="G129" s="55"/>
    </row>
    <row r="130" spans="1:7" ht="12.75">
      <c r="A130" s="47" t="s">
        <v>342</v>
      </c>
      <c r="B130" s="7">
        <v>1000</v>
      </c>
      <c r="C130" s="33" t="s">
        <v>361</v>
      </c>
      <c r="D130" s="83" t="s">
        <v>145</v>
      </c>
      <c r="E130" s="33" t="s">
        <v>116</v>
      </c>
      <c r="F130" s="69">
        <f t="shared" si="0"/>
        <v>211566</v>
      </c>
      <c r="G130" s="55"/>
    </row>
    <row r="131" spans="1:7" ht="12.75">
      <c r="A131" s="47" t="s">
        <v>342</v>
      </c>
      <c r="B131" s="7">
        <v>500</v>
      </c>
      <c r="C131" s="33" t="s">
        <v>348</v>
      </c>
      <c r="D131" s="96" t="s">
        <v>371</v>
      </c>
      <c r="E131" s="33" t="s">
        <v>116</v>
      </c>
      <c r="F131" s="69">
        <f t="shared" si="0"/>
        <v>212066</v>
      </c>
      <c r="G131" s="55"/>
    </row>
    <row r="132" spans="1:7" ht="12.75">
      <c r="A132" s="39" t="s">
        <v>418</v>
      </c>
      <c r="B132" s="27">
        <v>1000</v>
      </c>
      <c r="C132" s="7" t="s">
        <v>112</v>
      </c>
      <c r="D132" s="38" t="s">
        <v>419</v>
      </c>
      <c r="E132" s="33" t="s">
        <v>105</v>
      </c>
      <c r="F132" s="69">
        <f t="shared" si="0"/>
        <v>213066</v>
      </c>
      <c r="G132" s="55"/>
    </row>
    <row r="133" spans="1:7" ht="12.75">
      <c r="A133" s="39" t="s">
        <v>40</v>
      </c>
      <c r="B133" s="27">
        <v>10000</v>
      </c>
      <c r="C133" s="30" t="s">
        <v>102</v>
      </c>
      <c r="D133" s="38"/>
      <c r="E133" s="33"/>
      <c r="F133" s="69">
        <f t="shared" si="0"/>
        <v>223066</v>
      </c>
      <c r="G133" s="55"/>
    </row>
    <row r="134" spans="1:7" ht="12.75">
      <c r="A134" s="47" t="s">
        <v>40</v>
      </c>
      <c r="B134" s="7">
        <v>200</v>
      </c>
      <c r="C134" s="33" t="s">
        <v>47</v>
      </c>
      <c r="D134" s="33" t="s">
        <v>360</v>
      </c>
      <c r="E134" s="33" t="s">
        <v>105</v>
      </c>
      <c r="F134" s="69">
        <f t="shared" si="0"/>
        <v>223266</v>
      </c>
      <c r="G134" s="55"/>
    </row>
    <row r="135" spans="1:7" ht="12.75">
      <c r="A135" s="47" t="s">
        <v>40</v>
      </c>
      <c r="B135" s="7">
        <v>600</v>
      </c>
      <c r="C135" s="33" t="s">
        <v>356</v>
      </c>
      <c r="D135" s="45" t="s">
        <v>24</v>
      </c>
      <c r="E135" s="33" t="s">
        <v>116</v>
      </c>
      <c r="F135" s="69">
        <f t="shared" si="0"/>
        <v>223866</v>
      </c>
      <c r="G135" s="55"/>
    </row>
    <row r="136" spans="1:7" ht="12.75">
      <c r="A136" s="47" t="s">
        <v>344</v>
      </c>
      <c r="B136" s="7">
        <v>1500</v>
      </c>
      <c r="C136" s="33" t="s">
        <v>362</v>
      </c>
      <c r="D136" s="83" t="s">
        <v>145</v>
      </c>
      <c r="E136" s="33"/>
      <c r="F136" s="69">
        <f t="shared" si="0"/>
        <v>225366</v>
      </c>
      <c r="G136" s="55"/>
    </row>
    <row r="137" spans="1:7" ht="12.75">
      <c r="A137" s="47" t="s">
        <v>344</v>
      </c>
      <c r="B137" s="7">
        <v>300</v>
      </c>
      <c r="C137" s="33" t="s">
        <v>364</v>
      </c>
      <c r="D137" s="45" t="s">
        <v>24</v>
      </c>
      <c r="E137" s="33" t="s">
        <v>116</v>
      </c>
      <c r="F137" s="69">
        <f t="shared" si="0"/>
        <v>225666</v>
      </c>
      <c r="G137" s="55"/>
    </row>
    <row r="138" spans="1:8" ht="12.75">
      <c r="A138" s="47" t="s">
        <v>41</v>
      </c>
      <c r="B138" s="95">
        <v>3000</v>
      </c>
      <c r="C138" s="33" t="s">
        <v>26</v>
      </c>
      <c r="D138" s="33" t="s">
        <v>210</v>
      </c>
      <c r="E138" s="33"/>
      <c r="F138" s="69">
        <f t="shared" si="0"/>
        <v>228666</v>
      </c>
      <c r="G138" s="55"/>
      <c r="H138" s="34" t="s">
        <v>406</v>
      </c>
    </row>
    <row r="139" spans="1:8" ht="12.75">
      <c r="A139" s="47" t="s">
        <v>41</v>
      </c>
      <c r="B139" s="95">
        <v>1000</v>
      </c>
      <c r="C139" s="33" t="s">
        <v>402</v>
      </c>
      <c r="D139" s="33" t="s">
        <v>210</v>
      </c>
      <c r="E139" s="33" t="s">
        <v>403</v>
      </c>
      <c r="F139" s="69">
        <f t="shared" si="0"/>
        <v>229666</v>
      </c>
      <c r="G139" s="55"/>
      <c r="H139" s="34" t="s">
        <v>405</v>
      </c>
    </row>
    <row r="140" spans="1:7" ht="12.75">
      <c r="A140" s="47" t="s">
        <v>366</v>
      </c>
      <c r="B140" s="7">
        <v>5000</v>
      </c>
      <c r="C140" s="33" t="s">
        <v>222</v>
      </c>
      <c r="D140" s="33" t="s">
        <v>96</v>
      </c>
      <c r="E140" s="33"/>
      <c r="F140" s="69">
        <f t="shared" si="0"/>
        <v>234666</v>
      </c>
      <c r="G140" s="55"/>
    </row>
    <row r="141" spans="1:7" ht="12.75">
      <c r="A141" s="47" t="s">
        <v>355</v>
      </c>
      <c r="B141" s="7">
        <v>500</v>
      </c>
      <c r="C141" s="33" t="s">
        <v>312</v>
      </c>
      <c r="D141" s="45" t="s">
        <v>24</v>
      </c>
      <c r="E141" s="33"/>
      <c r="F141" s="69">
        <f t="shared" si="0"/>
        <v>235166</v>
      </c>
      <c r="G141" s="55"/>
    </row>
    <row r="142" spans="1:7" ht="12.75">
      <c r="A142" s="47" t="s">
        <v>355</v>
      </c>
      <c r="B142" s="7">
        <v>1000</v>
      </c>
      <c r="C142" s="33" t="s">
        <v>97</v>
      </c>
      <c r="D142" s="33" t="s">
        <v>363</v>
      </c>
      <c r="E142" s="33"/>
      <c r="F142" s="69">
        <f t="shared" si="0"/>
        <v>236166</v>
      </c>
      <c r="G142" s="55"/>
    </row>
    <row r="143" spans="1:7" ht="12.75">
      <c r="A143" s="47" t="s">
        <v>42</v>
      </c>
      <c r="B143" s="7">
        <v>3000</v>
      </c>
      <c r="C143" s="33" t="s">
        <v>312</v>
      </c>
      <c r="D143" s="33" t="s">
        <v>398</v>
      </c>
      <c r="E143" s="33" t="s">
        <v>82</v>
      </c>
      <c r="F143" s="69">
        <f t="shared" si="0"/>
        <v>239166</v>
      </c>
      <c r="G143" s="55"/>
    </row>
    <row r="144" spans="1:7" ht="12.75">
      <c r="A144" s="47" t="s">
        <v>352</v>
      </c>
      <c r="B144" s="7">
        <v>995</v>
      </c>
      <c r="C144" s="33" t="s">
        <v>365</v>
      </c>
      <c r="D144" s="45" t="s">
        <v>24</v>
      </c>
      <c r="E144" s="33"/>
      <c r="F144" s="69">
        <f t="shared" si="0"/>
        <v>240161</v>
      </c>
      <c r="G144" s="55"/>
    </row>
    <row r="145" spans="1:7" ht="12.75">
      <c r="A145" s="47" t="s">
        <v>352</v>
      </c>
      <c r="B145" s="7">
        <v>450</v>
      </c>
      <c r="C145" s="33" t="s">
        <v>348</v>
      </c>
      <c r="D145" s="33" t="s">
        <v>46</v>
      </c>
      <c r="E145" s="33" t="s">
        <v>116</v>
      </c>
      <c r="F145" s="69">
        <f t="shared" si="0"/>
        <v>240611</v>
      </c>
      <c r="G145" s="55"/>
    </row>
    <row r="146" spans="1:7" ht="12.75">
      <c r="A146" s="47" t="s">
        <v>353</v>
      </c>
      <c r="B146" s="7">
        <v>911</v>
      </c>
      <c r="C146" s="33" t="s">
        <v>354</v>
      </c>
      <c r="D146" s="45" t="s">
        <v>24</v>
      </c>
      <c r="E146" s="33"/>
      <c r="F146" s="69">
        <f t="shared" si="0"/>
        <v>241522</v>
      </c>
      <c r="G146" s="55"/>
    </row>
    <row r="147" spans="1:7" ht="12.75">
      <c r="A147" s="47" t="s">
        <v>343</v>
      </c>
      <c r="B147" s="7">
        <v>800</v>
      </c>
      <c r="C147" s="6" t="s">
        <v>345</v>
      </c>
      <c r="D147" s="83" t="s">
        <v>145</v>
      </c>
      <c r="E147" s="33"/>
      <c r="F147" s="69">
        <f t="shared" si="0"/>
        <v>242322</v>
      </c>
      <c r="G147" s="55"/>
    </row>
    <row r="148" spans="1:7" ht="12.75">
      <c r="A148" s="47" t="s">
        <v>413</v>
      </c>
      <c r="B148" s="7">
        <v>5000</v>
      </c>
      <c r="C148" s="33" t="s">
        <v>414</v>
      </c>
      <c r="D148" s="38" t="s">
        <v>415</v>
      </c>
      <c r="E148" s="33"/>
      <c r="F148" s="69">
        <f t="shared" si="0"/>
        <v>247322</v>
      </c>
      <c r="G148" s="55"/>
    </row>
    <row r="149" spans="1:7" ht="12.75">
      <c r="A149" s="47" t="s">
        <v>413</v>
      </c>
      <c r="B149" s="7">
        <v>2300</v>
      </c>
      <c r="C149" s="33" t="s">
        <v>219</v>
      </c>
      <c r="D149" s="38" t="s">
        <v>96</v>
      </c>
      <c r="E149" s="33"/>
      <c r="F149" s="69">
        <f t="shared" si="0"/>
        <v>249622</v>
      </c>
      <c r="G149" s="55"/>
    </row>
    <row r="150" spans="1:7" ht="12.75">
      <c r="A150" s="47" t="s">
        <v>413</v>
      </c>
      <c r="B150" s="7">
        <v>800</v>
      </c>
      <c r="C150" s="46" t="s">
        <v>30</v>
      </c>
      <c r="D150" s="33" t="s">
        <v>357</v>
      </c>
      <c r="E150" s="33"/>
      <c r="F150" s="69">
        <f t="shared" si="0"/>
        <v>250422</v>
      </c>
      <c r="G150" s="55"/>
    </row>
    <row r="151" spans="1:7" ht="12.75">
      <c r="A151" s="47" t="s">
        <v>413</v>
      </c>
      <c r="B151" s="7">
        <v>450</v>
      </c>
      <c r="C151" s="33" t="s">
        <v>348</v>
      </c>
      <c r="D151" s="33" t="s">
        <v>50</v>
      </c>
      <c r="E151" s="33" t="s">
        <v>116</v>
      </c>
      <c r="F151" s="69">
        <f t="shared" si="0"/>
        <v>250872</v>
      </c>
      <c r="G151" s="55"/>
    </row>
    <row r="152" spans="1:7" ht="12.75">
      <c r="A152" s="47" t="s">
        <v>420</v>
      </c>
      <c r="B152" s="7">
        <v>2600</v>
      </c>
      <c r="C152" s="33" t="s">
        <v>421</v>
      </c>
      <c r="D152" s="38" t="s">
        <v>194</v>
      </c>
      <c r="E152" s="33"/>
      <c r="F152" s="69">
        <f t="shared" si="0"/>
        <v>253472</v>
      </c>
      <c r="G152" s="55"/>
    </row>
    <row r="153" spans="1:7" ht="12.75">
      <c r="A153" s="47" t="s">
        <v>425</v>
      </c>
      <c r="B153" s="7">
        <v>1000</v>
      </c>
      <c r="C153" s="33" t="s">
        <v>426</v>
      </c>
      <c r="D153" s="38" t="s">
        <v>427</v>
      </c>
      <c r="E153" s="33" t="s">
        <v>428</v>
      </c>
      <c r="F153" s="69">
        <f t="shared" si="0"/>
        <v>254472</v>
      </c>
      <c r="G153" s="55"/>
    </row>
    <row r="154" spans="1:7" ht="12.75">
      <c r="A154" s="47" t="s">
        <v>43</v>
      </c>
      <c r="B154" s="95">
        <v>1550</v>
      </c>
      <c r="C154" s="33" t="s">
        <v>429</v>
      </c>
      <c r="D154" s="38" t="s">
        <v>430</v>
      </c>
      <c r="E154" s="33" t="s">
        <v>428</v>
      </c>
      <c r="F154" s="69">
        <f t="shared" si="0"/>
        <v>256022</v>
      </c>
      <c r="G154" s="55"/>
    </row>
    <row r="155" spans="1:7" ht="12.75">
      <c r="A155" s="47" t="s">
        <v>43</v>
      </c>
      <c r="B155" s="7">
        <v>3000</v>
      </c>
      <c r="C155" s="33" t="s">
        <v>189</v>
      </c>
      <c r="D155" s="38" t="s">
        <v>431</v>
      </c>
      <c r="E155" s="33"/>
      <c r="F155" s="69">
        <f t="shared" si="0"/>
        <v>259022</v>
      </c>
      <c r="G155" s="55"/>
    </row>
    <row r="156" spans="1:7" ht="12.75">
      <c r="A156" s="29" t="s">
        <v>43</v>
      </c>
      <c r="B156" s="15">
        <v>1000</v>
      </c>
      <c r="C156" s="33" t="s">
        <v>432</v>
      </c>
      <c r="D156" s="38" t="s">
        <v>433</v>
      </c>
      <c r="E156" s="33" t="s">
        <v>428</v>
      </c>
      <c r="F156" s="69">
        <f t="shared" si="0"/>
        <v>260022</v>
      </c>
      <c r="G156" s="55"/>
    </row>
    <row r="157" spans="1:7" ht="12.75">
      <c r="A157" s="47" t="s">
        <v>43</v>
      </c>
      <c r="B157" s="7">
        <v>600</v>
      </c>
      <c r="C157" s="33" t="s">
        <v>442</v>
      </c>
      <c r="D157" s="38" t="s">
        <v>443</v>
      </c>
      <c r="E157" s="33" t="s">
        <v>428</v>
      </c>
      <c r="F157" s="69">
        <f t="shared" si="0"/>
        <v>260622</v>
      </c>
      <c r="G157" s="55"/>
    </row>
    <row r="158" spans="1:7" ht="12.75">
      <c r="A158" s="29" t="s">
        <v>43</v>
      </c>
      <c r="B158" s="15">
        <v>465</v>
      </c>
      <c r="C158" s="33" t="s">
        <v>498</v>
      </c>
      <c r="D158" s="38" t="s">
        <v>445</v>
      </c>
      <c r="E158" s="33" t="s">
        <v>428</v>
      </c>
      <c r="F158" s="69">
        <f t="shared" si="0"/>
        <v>261087</v>
      </c>
      <c r="G158" s="55"/>
    </row>
    <row r="159" spans="1:7" ht="12.75">
      <c r="A159" s="47" t="s">
        <v>43</v>
      </c>
      <c r="B159" s="15">
        <v>5000</v>
      </c>
      <c r="C159" s="33" t="s">
        <v>456</v>
      </c>
      <c r="D159" s="38" t="s">
        <v>457</v>
      </c>
      <c r="E159" s="33"/>
      <c r="F159" s="69">
        <f t="shared" si="0"/>
        <v>266087</v>
      </c>
      <c r="G159" s="55"/>
    </row>
    <row r="160" spans="1:7" ht="12.75">
      <c r="A160" s="47" t="s">
        <v>444</v>
      </c>
      <c r="B160" s="15">
        <v>3000</v>
      </c>
      <c r="C160" s="33" t="s">
        <v>108</v>
      </c>
      <c r="D160" s="38" t="s">
        <v>457</v>
      </c>
      <c r="E160" s="33"/>
      <c r="F160" s="69">
        <f t="shared" si="0"/>
        <v>269087</v>
      </c>
      <c r="G160" s="55"/>
    </row>
    <row r="161" spans="1:7" ht="12.75">
      <c r="A161" s="47" t="s">
        <v>444</v>
      </c>
      <c r="B161" s="7">
        <v>300</v>
      </c>
      <c r="C161" s="33" t="s">
        <v>364</v>
      </c>
      <c r="D161" s="38" t="s">
        <v>24</v>
      </c>
      <c r="E161" s="33" t="s">
        <v>116</v>
      </c>
      <c r="F161" s="69">
        <f t="shared" si="0"/>
        <v>269387</v>
      </c>
      <c r="G161" s="55"/>
    </row>
    <row r="162" spans="1:7" ht="12.75">
      <c r="A162" s="47" t="s">
        <v>446</v>
      </c>
      <c r="B162" s="7">
        <v>500</v>
      </c>
      <c r="C162" s="46" t="s">
        <v>447</v>
      </c>
      <c r="D162" s="38" t="s">
        <v>448</v>
      </c>
      <c r="E162" s="46" t="s">
        <v>177</v>
      </c>
      <c r="F162" s="69">
        <f t="shared" si="0"/>
        <v>269887</v>
      </c>
      <c r="G162" s="55"/>
    </row>
    <row r="163" spans="1:7" ht="12.75">
      <c r="A163" s="47" t="s">
        <v>446</v>
      </c>
      <c r="B163" s="7">
        <v>1000</v>
      </c>
      <c r="C163" s="46" t="s">
        <v>447</v>
      </c>
      <c r="D163" s="38" t="s">
        <v>21</v>
      </c>
      <c r="E163" s="46" t="s">
        <v>177</v>
      </c>
      <c r="F163" s="69">
        <f t="shared" si="0"/>
        <v>270887</v>
      </c>
      <c r="G163" s="55"/>
    </row>
    <row r="164" spans="1:7" ht="12.75">
      <c r="A164" s="47" t="s">
        <v>446</v>
      </c>
      <c r="B164" s="7">
        <v>961</v>
      </c>
      <c r="C164" s="84" t="s">
        <v>283</v>
      </c>
      <c r="D164" s="38" t="s">
        <v>24</v>
      </c>
      <c r="E164" s="33" t="s">
        <v>116</v>
      </c>
      <c r="F164" s="69">
        <f t="shared" si="0"/>
        <v>271848</v>
      </c>
      <c r="G164" s="55"/>
    </row>
    <row r="165" spans="1:7" ht="12.75">
      <c r="A165" s="47" t="s">
        <v>453</v>
      </c>
      <c r="B165" s="7">
        <v>118</v>
      </c>
      <c r="C165" s="84" t="s">
        <v>463</v>
      </c>
      <c r="D165" s="38" t="s">
        <v>24</v>
      </c>
      <c r="E165" s="33" t="s">
        <v>116</v>
      </c>
      <c r="F165" s="69">
        <f t="shared" si="0"/>
        <v>271966</v>
      </c>
      <c r="G165" s="55"/>
    </row>
    <row r="166" spans="1:7" ht="12.75">
      <c r="A166" s="47" t="s">
        <v>453</v>
      </c>
      <c r="B166" s="7">
        <v>1000</v>
      </c>
      <c r="C166" s="33" t="s">
        <v>454</v>
      </c>
      <c r="D166" s="38" t="s">
        <v>96</v>
      </c>
      <c r="E166" s="33" t="s">
        <v>428</v>
      </c>
      <c r="F166" s="69">
        <f t="shared" si="0"/>
        <v>272966</v>
      </c>
      <c r="G166" s="55"/>
    </row>
    <row r="167" spans="1:7" ht="12.75">
      <c r="A167" s="47" t="s">
        <v>455</v>
      </c>
      <c r="B167" s="7">
        <v>2000</v>
      </c>
      <c r="C167" s="33" t="s">
        <v>219</v>
      </c>
      <c r="D167" s="38" t="s">
        <v>96</v>
      </c>
      <c r="E167" s="33"/>
      <c r="F167" s="69">
        <f t="shared" si="0"/>
        <v>274966</v>
      </c>
      <c r="G167" s="55"/>
    </row>
    <row r="168" spans="1:7" ht="12.75">
      <c r="A168" s="47" t="s">
        <v>455</v>
      </c>
      <c r="B168" s="7">
        <v>1738</v>
      </c>
      <c r="C168" s="33" t="s">
        <v>464</v>
      </c>
      <c r="D168" s="38" t="s">
        <v>448</v>
      </c>
      <c r="E168" s="33" t="s">
        <v>428</v>
      </c>
      <c r="F168" s="69">
        <f t="shared" si="0"/>
        <v>276704</v>
      </c>
      <c r="G168" s="55"/>
    </row>
    <row r="169" spans="1:7" ht="12.75">
      <c r="A169" s="47" t="s">
        <v>455</v>
      </c>
      <c r="B169" s="7">
        <v>1000</v>
      </c>
      <c r="C169" s="33" t="s">
        <v>499</v>
      </c>
      <c r="D169" s="38" t="s">
        <v>443</v>
      </c>
      <c r="E169" s="33" t="s">
        <v>428</v>
      </c>
      <c r="F169" s="69">
        <f t="shared" si="0"/>
        <v>277704</v>
      </c>
      <c r="G169" s="55"/>
    </row>
    <row r="170" spans="1:7" ht="12.75">
      <c r="A170" s="47" t="s">
        <v>29</v>
      </c>
      <c r="B170" s="7">
        <f>1500+400+500+550+50</f>
        <v>3000</v>
      </c>
      <c r="C170" s="33" t="s">
        <v>458</v>
      </c>
      <c r="D170" s="93" t="s">
        <v>460</v>
      </c>
      <c r="E170" s="30" t="s">
        <v>349</v>
      </c>
      <c r="F170" s="69">
        <f t="shared" si="0"/>
        <v>280704</v>
      </c>
      <c r="G170" s="55"/>
    </row>
    <row r="171" spans="1:7" ht="12.75">
      <c r="A171" s="47" t="s">
        <v>29</v>
      </c>
      <c r="B171" s="7">
        <v>500</v>
      </c>
      <c r="C171" s="33" t="s">
        <v>503</v>
      </c>
      <c r="D171" s="38" t="s">
        <v>21</v>
      </c>
      <c r="E171" s="33"/>
      <c r="F171" s="69">
        <f t="shared" si="0"/>
        <v>281204</v>
      </c>
      <c r="G171" s="55"/>
    </row>
    <row r="172" spans="1:7" ht="12.75">
      <c r="A172" s="47" t="s">
        <v>461</v>
      </c>
      <c r="B172" s="7">
        <v>1000</v>
      </c>
      <c r="C172" s="106" t="s">
        <v>199</v>
      </c>
      <c r="D172" s="38" t="s">
        <v>21</v>
      </c>
      <c r="E172" s="33" t="s">
        <v>428</v>
      </c>
      <c r="F172" s="69">
        <f t="shared" si="0"/>
        <v>282204</v>
      </c>
      <c r="G172" s="55"/>
    </row>
    <row r="173" spans="1:7" ht="12.75">
      <c r="A173" s="47" t="s">
        <v>461</v>
      </c>
      <c r="B173" s="7">
        <v>5000</v>
      </c>
      <c r="C173" s="33" t="s">
        <v>462</v>
      </c>
      <c r="D173" s="38" t="s">
        <v>96</v>
      </c>
      <c r="E173" s="33"/>
      <c r="F173" s="69">
        <f t="shared" si="0"/>
        <v>287204</v>
      </c>
      <c r="G173" s="55"/>
    </row>
    <row r="174" spans="1:7" ht="12.75">
      <c r="A174" s="34" t="s">
        <v>461</v>
      </c>
      <c r="B174" s="7">
        <v>2000</v>
      </c>
      <c r="C174" s="33" t="s">
        <v>459</v>
      </c>
      <c r="D174" s="38" t="s">
        <v>21</v>
      </c>
      <c r="E174" s="33"/>
      <c r="F174" s="69">
        <f t="shared" si="0"/>
        <v>289204</v>
      </c>
      <c r="G174" s="55"/>
    </row>
    <row r="175" spans="1:7" ht="12.75">
      <c r="A175" s="47" t="s">
        <v>461</v>
      </c>
      <c r="B175" s="7">
        <v>1000</v>
      </c>
      <c r="C175" s="33" t="s">
        <v>159</v>
      </c>
      <c r="D175" s="38" t="s">
        <v>21</v>
      </c>
      <c r="E175" s="33" t="s">
        <v>428</v>
      </c>
      <c r="F175" s="69">
        <f t="shared" si="0"/>
        <v>290204</v>
      </c>
      <c r="G175" s="55"/>
    </row>
    <row r="176" spans="1:7" ht="12.75">
      <c r="A176" s="47" t="s">
        <v>44</v>
      </c>
      <c r="B176" s="7">
        <v>1000</v>
      </c>
      <c r="C176" s="33" t="s">
        <v>497</v>
      </c>
      <c r="D176" s="38" t="s">
        <v>21</v>
      </c>
      <c r="E176" s="33"/>
      <c r="F176" s="69">
        <f t="shared" si="0"/>
        <v>291204</v>
      </c>
      <c r="G176" s="55"/>
    </row>
    <row r="177" spans="1:7" ht="12.75">
      <c r="A177" s="47" t="s">
        <v>481</v>
      </c>
      <c r="B177" s="7">
        <v>1000</v>
      </c>
      <c r="C177" s="33" t="s">
        <v>490</v>
      </c>
      <c r="D177" s="38" t="s">
        <v>21</v>
      </c>
      <c r="E177" s="33" t="s">
        <v>428</v>
      </c>
      <c r="F177" s="69">
        <f t="shared" si="0"/>
        <v>292204</v>
      </c>
      <c r="G177" s="55"/>
    </row>
    <row r="178" spans="1:7" ht="12.75">
      <c r="A178" s="47" t="s">
        <v>476</v>
      </c>
      <c r="B178" s="7">
        <v>5000</v>
      </c>
      <c r="C178" s="33" t="s">
        <v>477</v>
      </c>
      <c r="D178" s="38" t="s">
        <v>96</v>
      </c>
      <c r="E178" s="33"/>
      <c r="F178" s="69">
        <f t="shared" si="0"/>
        <v>297204</v>
      </c>
      <c r="G178" s="55"/>
    </row>
    <row r="179" spans="1:7" ht="12.75">
      <c r="A179" s="47" t="s">
        <v>476</v>
      </c>
      <c r="B179" s="7">
        <v>500</v>
      </c>
      <c r="C179" s="106" t="s">
        <v>47</v>
      </c>
      <c r="D179" s="38" t="s">
        <v>21</v>
      </c>
      <c r="E179" s="33"/>
      <c r="F179" s="69">
        <f t="shared" si="0"/>
        <v>297704</v>
      </c>
      <c r="G179" s="55"/>
    </row>
    <row r="180" spans="1:7" ht="12.75">
      <c r="A180" s="47" t="s">
        <v>476</v>
      </c>
      <c r="B180" s="7">
        <v>500</v>
      </c>
      <c r="C180" s="46" t="s">
        <v>447</v>
      </c>
      <c r="D180" s="38" t="s">
        <v>21</v>
      </c>
      <c r="E180" s="46" t="s">
        <v>177</v>
      </c>
      <c r="F180" s="69">
        <f t="shared" si="0"/>
        <v>298204</v>
      </c>
      <c r="G180" s="55"/>
    </row>
    <row r="181" spans="1:7" ht="12.75">
      <c r="A181" s="47"/>
      <c r="B181" s="7"/>
      <c r="C181" s="106"/>
      <c r="D181" s="106"/>
      <c r="E181" s="33"/>
      <c r="F181" s="69">
        <f t="shared" si="0"/>
        <v>298204</v>
      </c>
      <c r="G181" s="55"/>
    </row>
    <row r="182" spans="1:7" ht="12.75">
      <c r="A182" s="47"/>
      <c r="B182" s="7"/>
      <c r="C182" s="33"/>
      <c r="D182" s="38"/>
      <c r="E182" s="33"/>
      <c r="F182" s="69">
        <f t="shared" si="0"/>
        <v>298204</v>
      </c>
      <c r="G182" s="55"/>
    </row>
    <row r="183" spans="1:7" ht="12.75">
      <c r="A183" s="47"/>
      <c r="B183" s="7"/>
      <c r="C183" s="33"/>
      <c r="D183" s="38"/>
      <c r="E183" s="33"/>
      <c r="F183" s="69">
        <f t="shared" si="0"/>
        <v>298204</v>
      </c>
      <c r="G183" s="55"/>
    </row>
    <row r="184" spans="1:7" ht="12.75">
      <c r="A184" s="22"/>
      <c r="B184" s="39"/>
      <c r="C184" s="52"/>
      <c r="D184" s="53"/>
      <c r="E184" s="54"/>
      <c r="F184" s="69">
        <f>F183+B184</f>
        <v>298204</v>
      </c>
      <c r="G184" s="7"/>
    </row>
    <row r="185" spans="1:7" ht="12.75">
      <c r="A185" s="6"/>
      <c r="B185" s="37"/>
      <c r="C185" s="31" t="s">
        <v>20</v>
      </c>
      <c r="D185" s="15"/>
      <c r="E185" s="7"/>
      <c r="F185" s="69">
        <f>F184+B185</f>
        <v>298204</v>
      </c>
      <c r="G185" s="7"/>
    </row>
    <row r="186" spans="1:7" ht="12.75">
      <c r="A186" s="6"/>
      <c r="B186" s="37"/>
      <c r="C186" s="31" t="s">
        <v>18</v>
      </c>
      <c r="D186" s="15"/>
      <c r="E186" s="7"/>
      <c r="F186" s="69">
        <f>F185+B186</f>
        <v>298204</v>
      </c>
      <c r="G186" s="7"/>
    </row>
    <row r="187" spans="1:7" ht="12.75">
      <c r="A187" s="6"/>
      <c r="B187" s="37"/>
      <c r="C187" s="30" t="s">
        <v>19</v>
      </c>
      <c r="D187" s="15"/>
      <c r="E187" s="7"/>
      <c r="F187" s="69">
        <f>F186+B187</f>
        <v>298204</v>
      </c>
      <c r="G187" s="7"/>
    </row>
    <row r="188" spans="1:7" ht="12.75">
      <c r="A188" s="6"/>
      <c r="C188" s="7"/>
      <c r="D188" s="7"/>
      <c r="E188" s="7"/>
      <c r="F188" s="7">
        <f>F187+B188</f>
        <v>298204</v>
      </c>
      <c r="G188" s="7"/>
    </row>
    <row r="189" spans="1:7" s="3" customFormat="1" ht="12.75">
      <c r="A189" s="8" t="s">
        <v>11</v>
      </c>
      <c r="B189" s="9"/>
      <c r="C189" s="9"/>
      <c r="D189" s="9"/>
      <c r="E189" s="14"/>
      <c r="F189" s="19">
        <f>F188</f>
        <v>298204</v>
      </c>
      <c r="G189" s="13">
        <f>SUM(G8:G188)</f>
        <v>0</v>
      </c>
    </row>
    <row r="190" ht="12.75">
      <c r="D190" s="2"/>
    </row>
    <row r="191" spans="3:4" ht="12.75">
      <c r="C191" s="63"/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spans="1:4" ht="12.75">
      <c r="A196" s="1" t="s">
        <v>7</v>
      </c>
      <c r="D196" s="2"/>
    </row>
    <row r="197" spans="1:7" ht="45" customHeight="1">
      <c r="A197" s="6" t="s">
        <v>8</v>
      </c>
      <c r="B197" s="7" t="s">
        <v>2</v>
      </c>
      <c r="C197" s="7" t="s">
        <v>3</v>
      </c>
      <c r="D197" s="7" t="s">
        <v>9</v>
      </c>
      <c r="E197" s="7" t="s">
        <v>13</v>
      </c>
      <c r="F197" s="10" t="s">
        <v>10</v>
      </c>
      <c r="G197" s="6" t="s">
        <v>6</v>
      </c>
    </row>
    <row r="198" spans="1:9" ht="12.75">
      <c r="A198" s="73"/>
      <c r="B198" s="74"/>
      <c r="C198" s="64"/>
      <c r="D198" s="74"/>
      <c r="E198" s="66"/>
      <c r="F198" s="38"/>
      <c r="G198" s="6">
        <f>B198</f>
        <v>0</v>
      </c>
      <c r="H198" s="35"/>
      <c r="I198" s="21"/>
    </row>
    <row r="199" spans="1:9" ht="12.75">
      <c r="A199" s="73"/>
      <c r="B199" s="74">
        <f>200*31</f>
        <v>6200</v>
      </c>
      <c r="C199" s="32" t="s">
        <v>16</v>
      </c>
      <c r="D199" s="32" t="s">
        <v>84</v>
      </c>
      <c r="E199" s="32" t="s">
        <v>56</v>
      </c>
      <c r="F199" s="38"/>
      <c r="G199" s="6">
        <f>G198+B199</f>
        <v>6200</v>
      </c>
      <c r="H199" s="35"/>
      <c r="I199" s="21"/>
    </row>
    <row r="200" spans="1:9" ht="12.75">
      <c r="A200" s="73"/>
      <c r="B200" s="74">
        <f>200*31</f>
        <v>6200</v>
      </c>
      <c r="C200" s="32" t="s">
        <v>16</v>
      </c>
      <c r="D200" s="32" t="s">
        <v>84</v>
      </c>
      <c r="E200" s="32" t="s">
        <v>52</v>
      </c>
      <c r="F200" s="38"/>
      <c r="G200" s="6">
        <f aca="true" t="shared" si="1" ref="G200:G303">G199+B200</f>
        <v>12400</v>
      </c>
      <c r="H200" s="35"/>
      <c r="I200" s="21"/>
    </row>
    <row r="201" spans="1:9" ht="12.75">
      <c r="A201" s="73"/>
      <c r="B201" s="74">
        <f>200*31</f>
        <v>6200</v>
      </c>
      <c r="C201" s="32" t="s">
        <v>16</v>
      </c>
      <c r="D201" s="32" t="s">
        <v>84</v>
      </c>
      <c r="E201" s="32" t="s">
        <v>61</v>
      </c>
      <c r="F201" s="38"/>
      <c r="G201" s="6">
        <f t="shared" si="1"/>
        <v>18600</v>
      </c>
      <c r="H201" s="35"/>
      <c r="I201" s="21"/>
    </row>
    <row r="202" spans="1:9" ht="12.75">
      <c r="A202" s="73"/>
      <c r="B202" s="76"/>
      <c r="C202" s="32" t="s">
        <v>16</v>
      </c>
      <c r="D202" s="32" t="s">
        <v>84</v>
      </c>
      <c r="E202" s="32" t="s">
        <v>23</v>
      </c>
      <c r="F202" s="38"/>
      <c r="G202" s="6">
        <f t="shared" si="1"/>
        <v>18600</v>
      </c>
      <c r="H202" s="35" t="s">
        <v>76</v>
      </c>
      <c r="I202" s="21"/>
    </row>
    <row r="203" spans="1:9" ht="12.75">
      <c r="A203" s="73"/>
      <c r="B203" s="74">
        <f>200*31</f>
        <v>6200</v>
      </c>
      <c r="C203" s="32" t="s">
        <v>16</v>
      </c>
      <c r="D203" s="32" t="s">
        <v>84</v>
      </c>
      <c r="E203" s="32" t="s">
        <v>69</v>
      </c>
      <c r="F203" s="38"/>
      <c r="G203" s="6">
        <f t="shared" si="1"/>
        <v>24800</v>
      </c>
      <c r="H203" s="35" t="s">
        <v>72</v>
      </c>
      <c r="I203" s="21"/>
    </row>
    <row r="204" spans="1:10" ht="12.75">
      <c r="A204" s="73"/>
      <c r="B204" s="76"/>
      <c r="C204" s="32" t="s">
        <v>16</v>
      </c>
      <c r="D204" s="32" t="s">
        <v>84</v>
      </c>
      <c r="E204" s="32" t="s">
        <v>65</v>
      </c>
      <c r="F204" s="38"/>
      <c r="G204" s="6">
        <f t="shared" si="1"/>
        <v>24800</v>
      </c>
      <c r="H204" s="35" t="s">
        <v>78</v>
      </c>
      <c r="J204" s="35" t="s">
        <v>76</v>
      </c>
    </row>
    <row r="205" spans="1:10" ht="12.75">
      <c r="A205" s="73"/>
      <c r="B205" s="76"/>
      <c r="C205" s="32" t="s">
        <v>16</v>
      </c>
      <c r="D205" s="32" t="s">
        <v>84</v>
      </c>
      <c r="E205" s="32" t="s">
        <v>77</v>
      </c>
      <c r="F205" s="38"/>
      <c r="G205" s="6">
        <f t="shared" si="1"/>
        <v>24800</v>
      </c>
      <c r="H205" s="35" t="s">
        <v>80</v>
      </c>
      <c r="J205" s="35" t="s">
        <v>76</v>
      </c>
    </row>
    <row r="206" spans="1:10" ht="12.75">
      <c r="A206" s="73"/>
      <c r="B206" s="74">
        <f>200*31</f>
        <v>6200</v>
      </c>
      <c r="C206" s="32" t="s">
        <v>16</v>
      </c>
      <c r="D206" s="32" t="s">
        <v>84</v>
      </c>
      <c r="E206" s="32" t="s">
        <v>89</v>
      </c>
      <c r="F206" s="38"/>
      <c r="G206" s="6">
        <f>G205+B206</f>
        <v>31000</v>
      </c>
      <c r="H206" s="35"/>
      <c r="J206" s="35"/>
    </row>
    <row r="207" spans="1:10" ht="15">
      <c r="A207" s="73"/>
      <c r="B207" s="74">
        <f>200*(31-2)</f>
        <v>5800</v>
      </c>
      <c r="C207" s="32" t="s">
        <v>16</v>
      </c>
      <c r="D207" s="32" t="s">
        <v>120</v>
      </c>
      <c r="E207" s="32" t="s">
        <v>99</v>
      </c>
      <c r="F207" s="38"/>
      <c r="G207" s="6">
        <f t="shared" si="1"/>
        <v>36800</v>
      </c>
      <c r="H207" s="81" t="s">
        <v>121</v>
      </c>
      <c r="J207" s="35"/>
    </row>
    <row r="208" spans="1:10" ht="15">
      <c r="A208" s="73"/>
      <c r="B208" s="74">
        <f>200*(31-2)</f>
        <v>5800</v>
      </c>
      <c r="C208" s="32" t="s">
        <v>16</v>
      </c>
      <c r="D208" s="32" t="s">
        <v>120</v>
      </c>
      <c r="E208" s="76" t="s">
        <v>62</v>
      </c>
      <c r="F208" s="38"/>
      <c r="G208" s="6">
        <f t="shared" si="1"/>
        <v>42600</v>
      </c>
      <c r="H208" s="81" t="s">
        <v>383</v>
      </c>
      <c r="J208" s="35"/>
    </row>
    <row r="209" spans="1:10" ht="15">
      <c r="A209" s="73"/>
      <c r="B209" s="74">
        <f>200*(31-9)</f>
        <v>4400</v>
      </c>
      <c r="C209" s="32" t="s">
        <v>16</v>
      </c>
      <c r="D209" s="32" t="s">
        <v>85</v>
      </c>
      <c r="E209" s="32" t="s">
        <v>67</v>
      </c>
      <c r="F209" s="38"/>
      <c r="G209" s="6">
        <f t="shared" si="1"/>
        <v>47000</v>
      </c>
      <c r="H209" s="81" t="s">
        <v>203</v>
      </c>
      <c r="J209" s="35"/>
    </row>
    <row r="210" spans="1:10" ht="15">
      <c r="A210" s="73"/>
      <c r="B210" s="74">
        <f>200*(31-9)</f>
        <v>4400</v>
      </c>
      <c r="C210" s="32" t="s">
        <v>16</v>
      </c>
      <c r="D210" s="32" t="s">
        <v>85</v>
      </c>
      <c r="E210" s="32" t="s">
        <v>79</v>
      </c>
      <c r="F210" s="38"/>
      <c r="G210" s="6">
        <f t="shared" si="1"/>
        <v>51400</v>
      </c>
      <c r="H210" s="81" t="s">
        <v>202</v>
      </c>
      <c r="J210" s="35"/>
    </row>
    <row r="211" spans="1:10" ht="15">
      <c r="A211" s="73"/>
      <c r="B211" s="74">
        <f>200*(31-10)</f>
        <v>4200</v>
      </c>
      <c r="C211" s="32" t="s">
        <v>16</v>
      </c>
      <c r="D211" s="32" t="s">
        <v>204</v>
      </c>
      <c r="E211" s="32" t="s">
        <v>125</v>
      </c>
      <c r="F211" s="38"/>
      <c r="G211" s="6">
        <f t="shared" si="1"/>
        <v>55600</v>
      </c>
      <c r="H211" s="81" t="s">
        <v>205</v>
      </c>
      <c r="J211" s="35"/>
    </row>
    <row r="212" spans="1:10" ht="15">
      <c r="A212" s="73"/>
      <c r="B212" s="74">
        <f>200*(31-11)</f>
        <v>4000</v>
      </c>
      <c r="C212" s="32" t="s">
        <v>16</v>
      </c>
      <c r="D212" s="32" t="s">
        <v>215</v>
      </c>
      <c r="E212" s="32" t="s">
        <v>216</v>
      </c>
      <c r="F212" s="38"/>
      <c r="G212" s="6">
        <f t="shared" si="1"/>
        <v>59600</v>
      </c>
      <c r="H212" s="81" t="s">
        <v>248</v>
      </c>
      <c r="J212" s="35"/>
    </row>
    <row r="213" spans="1:10" ht="15">
      <c r="A213" s="73"/>
      <c r="B213" s="74">
        <v>400</v>
      </c>
      <c r="C213" s="32" t="s">
        <v>16</v>
      </c>
      <c r="D213" s="32" t="s">
        <v>278</v>
      </c>
      <c r="E213" s="76" t="s">
        <v>279</v>
      </c>
      <c r="F213" s="38"/>
      <c r="G213" s="6">
        <f t="shared" si="1"/>
        <v>60000</v>
      </c>
      <c r="H213" s="81" t="s">
        <v>280</v>
      </c>
      <c r="J213" s="35"/>
    </row>
    <row r="214" spans="1:10" ht="15">
      <c r="A214" s="73"/>
      <c r="B214" s="74">
        <f>200*(31-20)</f>
        <v>2200</v>
      </c>
      <c r="C214" s="32" t="s">
        <v>16</v>
      </c>
      <c r="D214" s="32" t="s">
        <v>305</v>
      </c>
      <c r="E214" s="32" t="s">
        <v>316</v>
      </c>
      <c r="F214" s="38"/>
      <c r="G214" s="6">
        <f t="shared" si="1"/>
        <v>62200</v>
      </c>
      <c r="H214" s="81" t="s">
        <v>317</v>
      </c>
      <c r="J214" s="35"/>
    </row>
    <row r="215" spans="1:10" ht="15">
      <c r="A215" s="73"/>
      <c r="B215" s="74">
        <f>200*(31-20)</f>
        <v>2200</v>
      </c>
      <c r="C215" s="32" t="s">
        <v>16</v>
      </c>
      <c r="D215" s="32" t="s">
        <v>305</v>
      </c>
      <c r="E215" s="32" t="s">
        <v>318</v>
      </c>
      <c r="F215" s="38"/>
      <c r="G215" s="6">
        <f t="shared" si="1"/>
        <v>64400</v>
      </c>
      <c r="H215" s="81" t="s">
        <v>319</v>
      </c>
      <c r="J215" s="35"/>
    </row>
    <row r="216" spans="1:10" ht="15">
      <c r="A216" s="73"/>
      <c r="B216" s="74">
        <f>200*(31-25)</f>
        <v>1200</v>
      </c>
      <c r="C216" s="32" t="s">
        <v>16</v>
      </c>
      <c r="D216" s="32" t="s">
        <v>409</v>
      </c>
      <c r="E216" s="32" t="s">
        <v>358</v>
      </c>
      <c r="F216" s="38"/>
      <c r="G216" s="6">
        <f t="shared" si="1"/>
        <v>65600</v>
      </c>
      <c r="H216" s="81" t="s">
        <v>410</v>
      </c>
      <c r="J216" s="35"/>
    </row>
    <row r="217" spans="1:9" ht="12.75">
      <c r="A217" s="73"/>
      <c r="B217" s="74">
        <f>200*31</f>
        <v>6200</v>
      </c>
      <c r="C217" s="36" t="s">
        <v>16</v>
      </c>
      <c r="D217" s="36" t="s">
        <v>84</v>
      </c>
      <c r="E217" s="36" t="s">
        <v>59</v>
      </c>
      <c r="F217" s="38"/>
      <c r="G217" s="6">
        <f t="shared" si="1"/>
        <v>71800</v>
      </c>
      <c r="H217" s="35"/>
      <c r="I217" s="21"/>
    </row>
    <row r="218" spans="1:9" ht="12.75">
      <c r="A218" s="73"/>
      <c r="B218" s="74">
        <f>200*3</f>
        <v>600</v>
      </c>
      <c r="C218" s="36" t="s">
        <v>16</v>
      </c>
      <c r="D218" s="36" t="s">
        <v>122</v>
      </c>
      <c r="E218" s="76" t="s">
        <v>66</v>
      </c>
      <c r="F218" s="38"/>
      <c r="G218" s="6">
        <f t="shared" si="1"/>
        <v>72400</v>
      </c>
      <c r="H218" s="35" t="s">
        <v>128</v>
      </c>
      <c r="I218" s="21"/>
    </row>
    <row r="219" spans="1:9" ht="12.75">
      <c r="A219" s="73"/>
      <c r="B219" s="74">
        <f>300*(15-5)+200*(31-15)</f>
        <v>6200</v>
      </c>
      <c r="C219" s="36" t="s">
        <v>16</v>
      </c>
      <c r="D219" s="36" t="s">
        <v>134</v>
      </c>
      <c r="E219" s="36" t="s">
        <v>116</v>
      </c>
      <c r="F219" s="38"/>
      <c r="G219" s="6">
        <f t="shared" si="1"/>
        <v>78600</v>
      </c>
      <c r="H219" s="35" t="s">
        <v>198</v>
      </c>
      <c r="I219" s="21"/>
    </row>
    <row r="220" spans="1:9" ht="12.75">
      <c r="A220" s="73"/>
      <c r="B220" s="74">
        <f>200*2</f>
        <v>400</v>
      </c>
      <c r="C220" s="40" t="s">
        <v>16</v>
      </c>
      <c r="D220" s="40" t="s">
        <v>92</v>
      </c>
      <c r="E220" s="76" t="s">
        <v>63</v>
      </c>
      <c r="F220" s="38"/>
      <c r="G220" s="6">
        <f t="shared" si="1"/>
        <v>79000</v>
      </c>
      <c r="H220" s="35" t="s">
        <v>93</v>
      </c>
      <c r="I220" s="21"/>
    </row>
    <row r="221" spans="1:9" ht="15">
      <c r="A221" s="73"/>
      <c r="B221" s="74">
        <f>200*(31-2)</f>
        <v>5800</v>
      </c>
      <c r="C221" s="40" t="s">
        <v>16</v>
      </c>
      <c r="D221" s="40" t="s">
        <v>120</v>
      </c>
      <c r="E221" s="40" t="s">
        <v>66</v>
      </c>
      <c r="F221" s="38"/>
      <c r="G221" s="6">
        <f t="shared" si="1"/>
        <v>84800</v>
      </c>
      <c r="H221" s="81" t="s">
        <v>129</v>
      </c>
      <c r="I221" s="21"/>
    </row>
    <row r="222" spans="1:9" ht="15">
      <c r="A222" s="73"/>
      <c r="B222" s="74">
        <f>200*(11-5)</f>
        <v>1200</v>
      </c>
      <c r="C222" s="40" t="s">
        <v>16</v>
      </c>
      <c r="D222" s="40" t="s">
        <v>288</v>
      </c>
      <c r="E222" s="76" t="s">
        <v>98</v>
      </c>
      <c r="F222" s="38"/>
      <c r="G222" s="6">
        <f t="shared" si="1"/>
        <v>86000</v>
      </c>
      <c r="H222" s="81" t="s">
        <v>135</v>
      </c>
      <c r="I222" s="21"/>
    </row>
    <row r="223" spans="1:9" ht="15">
      <c r="A223" s="73"/>
      <c r="B223" s="74">
        <f>200*(18-14)</f>
        <v>800</v>
      </c>
      <c r="C223" s="40" t="s">
        <v>16</v>
      </c>
      <c r="D223" s="40" t="s">
        <v>281</v>
      </c>
      <c r="E223" s="76" t="s">
        <v>227</v>
      </c>
      <c r="F223" s="38"/>
      <c r="G223" s="6">
        <f t="shared" si="1"/>
        <v>86800</v>
      </c>
      <c r="H223" s="81" t="s">
        <v>416</v>
      </c>
      <c r="I223" s="21"/>
    </row>
    <row r="224" spans="1:9" ht="15">
      <c r="A224" s="73"/>
      <c r="B224" s="74">
        <f>200*(31-20)</f>
        <v>2200</v>
      </c>
      <c r="C224" s="40" t="s">
        <v>16</v>
      </c>
      <c r="D224" s="40" t="s">
        <v>300</v>
      </c>
      <c r="E224" s="40" t="s">
        <v>299</v>
      </c>
      <c r="F224" s="38"/>
      <c r="G224" s="6">
        <f t="shared" si="1"/>
        <v>89000</v>
      </c>
      <c r="H224" s="81" t="s">
        <v>301</v>
      </c>
      <c r="I224" s="21"/>
    </row>
    <row r="225" spans="1:9" ht="15">
      <c r="A225" s="73"/>
      <c r="B225" s="74">
        <v>400</v>
      </c>
      <c r="C225" s="40" t="s">
        <v>16</v>
      </c>
      <c r="D225" s="40" t="s">
        <v>381</v>
      </c>
      <c r="E225" s="100" t="s">
        <v>373</v>
      </c>
      <c r="F225" s="38"/>
      <c r="G225" s="6">
        <f t="shared" si="1"/>
        <v>89400</v>
      </c>
      <c r="H225" s="81" t="s">
        <v>382</v>
      </c>
      <c r="I225" s="21"/>
    </row>
    <row r="226" spans="1:9" ht="12.75">
      <c r="A226" s="73"/>
      <c r="B226" s="74"/>
      <c r="C226" s="41" t="s">
        <v>16</v>
      </c>
      <c r="D226" s="41" t="s">
        <v>196</v>
      </c>
      <c r="E226" s="76" t="s">
        <v>67</v>
      </c>
      <c r="F226" s="38"/>
      <c r="G226" s="6">
        <f t="shared" si="1"/>
        <v>89400</v>
      </c>
      <c r="H226" s="35" t="s">
        <v>74</v>
      </c>
      <c r="I226" s="21"/>
    </row>
    <row r="227" spans="1:9" ht="12.75">
      <c r="A227" s="73"/>
      <c r="B227" s="74">
        <f>150*9</f>
        <v>1350</v>
      </c>
      <c r="C227" s="41" t="s">
        <v>16</v>
      </c>
      <c r="D227" s="41" t="s">
        <v>196</v>
      </c>
      <c r="E227" s="76" t="s">
        <v>79</v>
      </c>
      <c r="F227" s="38"/>
      <c r="G227" s="6">
        <f t="shared" si="1"/>
        <v>90750</v>
      </c>
      <c r="H227" s="35" t="s">
        <v>197</v>
      </c>
      <c r="I227" s="21"/>
    </row>
    <row r="228" spans="1:9" ht="12.75">
      <c r="A228" s="73"/>
      <c r="B228" s="74">
        <f>200*31</f>
        <v>6200</v>
      </c>
      <c r="C228" s="61" t="s">
        <v>16</v>
      </c>
      <c r="D228" s="61" t="s">
        <v>84</v>
      </c>
      <c r="E228" s="61" t="s">
        <v>70</v>
      </c>
      <c r="F228" s="38"/>
      <c r="G228" s="6">
        <f t="shared" si="1"/>
        <v>96950</v>
      </c>
      <c r="H228" s="35" t="s">
        <v>71</v>
      </c>
      <c r="I228" s="21"/>
    </row>
    <row r="229" spans="1:9" ht="12.75">
      <c r="A229" s="73"/>
      <c r="B229" s="74">
        <f>200*31</f>
        <v>6200</v>
      </c>
      <c r="C229" s="61" t="s">
        <v>16</v>
      </c>
      <c r="D229" s="61" t="s">
        <v>84</v>
      </c>
      <c r="E229" s="61" t="s">
        <v>73</v>
      </c>
      <c r="F229" s="38"/>
      <c r="G229" s="6">
        <f t="shared" si="1"/>
        <v>103150</v>
      </c>
      <c r="H229" s="73" t="s">
        <v>75</v>
      </c>
      <c r="I229" s="21"/>
    </row>
    <row r="230" spans="1:9" ht="12.75">
      <c r="A230" s="73"/>
      <c r="B230" s="74">
        <f>200*31</f>
        <v>6200</v>
      </c>
      <c r="C230" s="61" t="s">
        <v>16</v>
      </c>
      <c r="D230" s="61" t="s">
        <v>84</v>
      </c>
      <c r="E230" s="61" t="s">
        <v>64</v>
      </c>
      <c r="F230" s="38"/>
      <c r="G230" s="6">
        <f t="shared" si="1"/>
        <v>109350</v>
      </c>
      <c r="H230" s="77" t="s">
        <v>81</v>
      </c>
      <c r="I230" s="21"/>
    </row>
    <row r="231" spans="1:9" ht="12.75">
      <c r="A231" s="73"/>
      <c r="B231" s="74">
        <f>200*2</f>
        <v>400</v>
      </c>
      <c r="C231" s="61" t="s">
        <v>16</v>
      </c>
      <c r="D231" s="61" t="s">
        <v>327</v>
      </c>
      <c r="E231" s="76" t="s">
        <v>306</v>
      </c>
      <c r="F231" s="38"/>
      <c r="G231" s="6">
        <f t="shared" si="1"/>
        <v>109750</v>
      </c>
      <c r="H231" s="68" t="s">
        <v>328</v>
      </c>
      <c r="I231" s="21"/>
    </row>
    <row r="232" spans="1:9" ht="12.75">
      <c r="A232" s="73"/>
      <c r="B232" s="74">
        <f>200*3</f>
        <v>600</v>
      </c>
      <c r="C232" s="72" t="s">
        <v>16</v>
      </c>
      <c r="D232" s="72" t="s">
        <v>122</v>
      </c>
      <c r="E232" s="76" t="s">
        <v>62</v>
      </c>
      <c r="F232" s="38"/>
      <c r="G232" s="6">
        <f t="shared" si="1"/>
        <v>110350</v>
      </c>
      <c r="H232" s="35" t="s">
        <v>123</v>
      </c>
      <c r="I232" s="21"/>
    </row>
    <row r="233" spans="1:9" ht="12.75">
      <c r="A233" s="73"/>
      <c r="B233" s="74">
        <f>220*10</f>
        <v>2200</v>
      </c>
      <c r="C233" s="86" t="s">
        <v>16</v>
      </c>
      <c r="D233" s="87" t="s">
        <v>206</v>
      </c>
      <c r="E233" s="76" t="s">
        <v>125</v>
      </c>
      <c r="F233" s="38"/>
      <c r="G233" s="6">
        <f t="shared" si="1"/>
        <v>112550</v>
      </c>
      <c r="H233" s="35" t="s">
        <v>320</v>
      </c>
      <c r="I233" s="21"/>
    </row>
    <row r="234" spans="1:9" ht="12.75">
      <c r="A234" s="39" t="s">
        <v>141</v>
      </c>
      <c r="B234" s="74">
        <v>3000</v>
      </c>
      <c r="C234" s="33" t="s">
        <v>16</v>
      </c>
      <c r="D234" s="38" t="s">
        <v>139</v>
      </c>
      <c r="E234" s="33" t="s">
        <v>25</v>
      </c>
      <c r="F234" s="38"/>
      <c r="G234" s="6">
        <f t="shared" si="1"/>
        <v>115550</v>
      </c>
      <c r="H234" s="35"/>
      <c r="I234" s="21"/>
    </row>
    <row r="235" spans="1:9" ht="12.75">
      <c r="A235" s="39" t="s">
        <v>141</v>
      </c>
      <c r="B235" s="74">
        <v>4000</v>
      </c>
      <c r="C235" s="33" t="s">
        <v>22</v>
      </c>
      <c r="D235" s="38" t="s">
        <v>140</v>
      </c>
      <c r="E235" s="33" t="s">
        <v>25</v>
      </c>
      <c r="F235" s="38"/>
      <c r="G235" s="6">
        <f t="shared" si="1"/>
        <v>119550</v>
      </c>
      <c r="H235" s="35"/>
      <c r="I235" s="21"/>
    </row>
    <row r="236" spans="1:9" ht="12.75">
      <c r="A236" s="39" t="s">
        <v>94</v>
      </c>
      <c r="B236" s="74">
        <f>350+800+460+320</f>
        <v>1930</v>
      </c>
      <c r="C236" s="33" t="s">
        <v>22</v>
      </c>
      <c r="D236" s="38" t="s">
        <v>124</v>
      </c>
      <c r="E236" s="33" t="s">
        <v>125</v>
      </c>
      <c r="F236" s="93" t="s">
        <v>126</v>
      </c>
      <c r="G236" s="6">
        <f t="shared" si="1"/>
        <v>121480</v>
      </c>
      <c r="H236" s="35"/>
      <c r="I236" s="21"/>
    </row>
    <row r="237" spans="1:9" ht="12.75">
      <c r="A237" s="73" t="s">
        <v>119</v>
      </c>
      <c r="B237" s="74">
        <v>3570</v>
      </c>
      <c r="C237" s="33" t="s">
        <v>22</v>
      </c>
      <c r="D237" s="38" t="s">
        <v>117</v>
      </c>
      <c r="E237" s="33" t="s">
        <v>116</v>
      </c>
      <c r="F237" s="38"/>
      <c r="G237" s="6">
        <f t="shared" si="1"/>
        <v>125050</v>
      </c>
      <c r="H237" s="35" t="s">
        <v>118</v>
      </c>
      <c r="I237" s="21"/>
    </row>
    <row r="238" spans="1:9" ht="12.75">
      <c r="A238" s="39" t="s">
        <v>142</v>
      </c>
      <c r="B238" s="74">
        <v>21225</v>
      </c>
      <c r="C238" s="33" t="s">
        <v>22</v>
      </c>
      <c r="D238" s="38" t="s">
        <v>115</v>
      </c>
      <c r="E238" s="33" t="s">
        <v>98</v>
      </c>
      <c r="F238" s="38" t="s">
        <v>57</v>
      </c>
      <c r="G238" s="6">
        <f t="shared" si="1"/>
        <v>146275</v>
      </c>
      <c r="H238" s="35" t="s">
        <v>136</v>
      </c>
      <c r="I238" s="21"/>
    </row>
    <row r="239" spans="1:9" ht="12.75">
      <c r="A239" s="39" t="s">
        <v>142</v>
      </c>
      <c r="B239" s="74">
        <v>1095</v>
      </c>
      <c r="C239" s="33" t="s">
        <v>54</v>
      </c>
      <c r="D239" s="38" t="s">
        <v>146</v>
      </c>
      <c r="E239" s="33" t="s">
        <v>98</v>
      </c>
      <c r="F239" s="38" t="s">
        <v>57</v>
      </c>
      <c r="G239" s="6">
        <f t="shared" si="1"/>
        <v>147370</v>
      </c>
      <c r="H239" s="35"/>
      <c r="I239" s="21"/>
    </row>
    <row r="240" spans="1:9" ht="12.75">
      <c r="A240" s="39" t="s">
        <v>217</v>
      </c>
      <c r="B240" s="74">
        <v>300</v>
      </c>
      <c r="C240" s="62" t="s">
        <v>236</v>
      </c>
      <c r="D240" s="38"/>
      <c r="E240" s="33" t="s">
        <v>227</v>
      </c>
      <c r="F240" s="38" t="s">
        <v>237</v>
      </c>
      <c r="G240" s="6">
        <f t="shared" si="1"/>
        <v>147670</v>
      </c>
      <c r="H240" s="35"/>
      <c r="I240" s="21"/>
    </row>
    <row r="241" spans="1:9" ht="12.75">
      <c r="A241" s="39" t="s">
        <v>217</v>
      </c>
      <c r="B241" s="74">
        <v>900</v>
      </c>
      <c r="C241" s="33" t="s">
        <v>22</v>
      </c>
      <c r="D241" s="38" t="s">
        <v>244</v>
      </c>
      <c r="E241" s="33" t="s">
        <v>98</v>
      </c>
      <c r="F241" s="38"/>
      <c r="G241" s="6">
        <f t="shared" si="1"/>
        <v>148570</v>
      </c>
      <c r="H241" s="35"/>
      <c r="I241" s="21"/>
    </row>
    <row r="242" spans="1:9" ht="12.75">
      <c r="A242" s="39" t="s">
        <v>217</v>
      </c>
      <c r="B242" s="74">
        <v>1530</v>
      </c>
      <c r="C242" s="33" t="s">
        <v>245</v>
      </c>
      <c r="D242" s="38" t="s">
        <v>254</v>
      </c>
      <c r="E242" s="33" t="s">
        <v>98</v>
      </c>
      <c r="F242" s="38"/>
      <c r="G242" s="6">
        <f t="shared" si="1"/>
        <v>150100</v>
      </c>
      <c r="H242" s="35"/>
      <c r="I242" s="21"/>
    </row>
    <row r="243" spans="1:9" ht="12.75">
      <c r="A243" s="39" t="s">
        <v>217</v>
      </c>
      <c r="B243" s="74">
        <v>1420</v>
      </c>
      <c r="C243" s="33" t="s">
        <v>54</v>
      </c>
      <c r="D243" s="38" t="s">
        <v>247</v>
      </c>
      <c r="E243" s="33" t="s">
        <v>98</v>
      </c>
      <c r="F243" s="38"/>
      <c r="G243" s="6">
        <f t="shared" si="1"/>
        <v>151520</v>
      </c>
      <c r="H243" s="35"/>
      <c r="I243" s="21"/>
    </row>
    <row r="244" spans="1:9" ht="12.75">
      <c r="A244" s="39" t="s">
        <v>217</v>
      </c>
      <c r="B244" s="74">
        <v>500</v>
      </c>
      <c r="C244" s="33" t="s">
        <v>54</v>
      </c>
      <c r="D244" s="38" t="s">
        <v>246</v>
      </c>
      <c r="E244" s="33" t="s">
        <v>98</v>
      </c>
      <c r="F244" s="38"/>
      <c r="G244" s="6">
        <f t="shared" si="1"/>
        <v>152020</v>
      </c>
      <c r="H244" s="35"/>
      <c r="I244" s="21"/>
    </row>
    <row r="245" spans="1:9" ht="12.75">
      <c r="A245" s="39" t="s">
        <v>217</v>
      </c>
      <c r="B245" s="74">
        <v>1624</v>
      </c>
      <c r="C245" s="33" t="s">
        <v>54</v>
      </c>
      <c r="D245" s="38" t="s">
        <v>255</v>
      </c>
      <c r="E245" s="33" t="s">
        <v>98</v>
      </c>
      <c r="F245" s="38"/>
      <c r="G245" s="6">
        <f t="shared" si="1"/>
        <v>153644</v>
      </c>
      <c r="H245" s="35"/>
      <c r="I245" s="21"/>
    </row>
    <row r="246" spans="1:9" ht="12.75">
      <c r="A246" s="39" t="s">
        <v>259</v>
      </c>
      <c r="B246" s="74">
        <v>6060</v>
      </c>
      <c r="C246" s="33" t="s">
        <v>22</v>
      </c>
      <c r="D246" s="38" t="s">
        <v>266</v>
      </c>
      <c r="E246" s="33" t="s">
        <v>227</v>
      </c>
      <c r="F246" s="38"/>
      <c r="G246" s="6">
        <f t="shared" si="1"/>
        <v>159704</v>
      </c>
      <c r="H246" s="35"/>
      <c r="I246" s="21"/>
    </row>
    <row r="247" spans="1:9" ht="12.75">
      <c r="A247" s="39" t="s">
        <v>296</v>
      </c>
      <c r="B247" s="74">
        <v>500</v>
      </c>
      <c r="C247" s="33" t="s">
        <v>54</v>
      </c>
      <c r="D247" s="38" t="s">
        <v>297</v>
      </c>
      <c r="E247" s="33" t="s">
        <v>98</v>
      </c>
      <c r="F247" s="38"/>
      <c r="G247" s="6">
        <f t="shared" si="1"/>
        <v>160204</v>
      </c>
      <c r="H247" s="35"/>
      <c r="I247" s="21"/>
    </row>
    <row r="248" spans="1:9" ht="12.75">
      <c r="A248" s="39" t="s">
        <v>292</v>
      </c>
      <c r="B248" s="74">
        <v>1450</v>
      </c>
      <c r="C248" s="7" t="s">
        <v>22</v>
      </c>
      <c r="D248" s="33" t="s">
        <v>266</v>
      </c>
      <c r="E248" s="33" t="s">
        <v>98</v>
      </c>
      <c r="F248" s="38"/>
      <c r="G248" s="6">
        <f t="shared" si="1"/>
        <v>161654</v>
      </c>
      <c r="H248" s="35"/>
      <c r="I248" s="21"/>
    </row>
    <row r="249" spans="1:9" ht="12.75">
      <c r="A249" s="39" t="s">
        <v>292</v>
      </c>
      <c r="B249" s="74">
        <v>500</v>
      </c>
      <c r="C249" s="33" t="s">
        <v>313</v>
      </c>
      <c r="D249" s="93" t="s">
        <v>314</v>
      </c>
      <c r="E249" s="33" t="s">
        <v>315</v>
      </c>
      <c r="F249" s="38"/>
      <c r="G249" s="6">
        <f t="shared" si="1"/>
        <v>162154</v>
      </c>
      <c r="H249" s="35"/>
      <c r="I249" s="21"/>
    </row>
    <row r="250" spans="1:9" ht="12.75">
      <c r="A250" s="39" t="s">
        <v>333</v>
      </c>
      <c r="B250" s="74">
        <v>650</v>
      </c>
      <c r="C250" s="33" t="s">
        <v>54</v>
      </c>
      <c r="D250" s="94" t="s">
        <v>340</v>
      </c>
      <c r="E250" s="33" t="s">
        <v>98</v>
      </c>
      <c r="F250" s="38"/>
      <c r="G250" s="6">
        <f t="shared" si="1"/>
        <v>162804</v>
      </c>
      <c r="H250" s="93" t="s">
        <v>339</v>
      </c>
      <c r="I250" s="21"/>
    </row>
    <row r="251" spans="1:9" ht="12.75">
      <c r="A251" s="99" t="s">
        <v>37</v>
      </c>
      <c r="B251" s="98">
        <v>900</v>
      </c>
      <c r="C251" s="33" t="s">
        <v>54</v>
      </c>
      <c r="D251" s="33" t="s">
        <v>379</v>
      </c>
      <c r="E251" s="33" t="s">
        <v>358</v>
      </c>
      <c r="F251" s="38"/>
      <c r="G251" s="6">
        <f t="shared" si="1"/>
        <v>163704</v>
      </c>
      <c r="H251" s="35"/>
      <c r="I251" s="21"/>
    </row>
    <row r="252" spans="1:9" ht="12.75">
      <c r="A252" s="39"/>
      <c r="B252" s="74"/>
      <c r="C252" s="33"/>
      <c r="D252" s="38"/>
      <c r="E252" s="33"/>
      <c r="F252" s="38"/>
      <c r="G252" s="6">
        <f t="shared" si="1"/>
        <v>163704</v>
      </c>
      <c r="H252" s="35"/>
      <c r="I252" s="21"/>
    </row>
    <row r="253" spans="1:9" ht="12.75">
      <c r="A253" s="39"/>
      <c r="B253" s="74"/>
      <c r="C253" s="33"/>
      <c r="D253" s="38"/>
      <c r="E253" s="33"/>
      <c r="F253" s="38"/>
      <c r="G253" s="6">
        <f t="shared" si="1"/>
        <v>163704</v>
      </c>
      <c r="H253" s="35"/>
      <c r="I253" s="21"/>
    </row>
    <row r="254" spans="1:9" ht="12.75">
      <c r="A254" s="73"/>
      <c r="B254" s="74">
        <f>200*31</f>
        <v>6200</v>
      </c>
      <c r="C254" s="32" t="s">
        <v>16</v>
      </c>
      <c r="D254" s="32" t="s">
        <v>384</v>
      </c>
      <c r="E254" s="32" t="s">
        <v>56</v>
      </c>
      <c r="F254" s="38"/>
      <c r="G254" s="6">
        <f t="shared" si="1"/>
        <v>169904</v>
      </c>
      <c r="H254" s="35"/>
      <c r="I254" s="21"/>
    </row>
    <row r="255" spans="1:9" ht="12.75">
      <c r="A255" s="73"/>
      <c r="B255" s="74">
        <f>200*4</f>
        <v>800</v>
      </c>
      <c r="C255" s="32" t="s">
        <v>16</v>
      </c>
      <c r="D255" s="32" t="s">
        <v>396</v>
      </c>
      <c r="E255" s="76" t="s">
        <v>52</v>
      </c>
      <c r="F255" s="38"/>
      <c r="G255" s="6">
        <f t="shared" si="1"/>
        <v>170704</v>
      </c>
      <c r="H255" s="35" t="s">
        <v>397</v>
      </c>
      <c r="I255" s="21"/>
    </row>
    <row r="256" spans="1:9" ht="12.75">
      <c r="A256" s="73"/>
      <c r="B256" s="74">
        <f>200*31</f>
        <v>6200</v>
      </c>
      <c r="C256" s="32" t="s">
        <v>16</v>
      </c>
      <c r="D256" s="32" t="s">
        <v>384</v>
      </c>
      <c r="E256" s="32" t="s">
        <v>61</v>
      </c>
      <c r="F256" s="38"/>
      <c r="G256" s="6">
        <f t="shared" si="1"/>
        <v>176904</v>
      </c>
      <c r="H256" s="35"/>
      <c r="I256" s="21"/>
    </row>
    <row r="257" spans="1:9" ht="12.75">
      <c r="A257" s="73"/>
      <c r="B257" s="76"/>
      <c r="C257" s="32" t="s">
        <v>16</v>
      </c>
      <c r="D257" s="32" t="s">
        <v>384</v>
      </c>
      <c r="E257" s="32" t="s">
        <v>23</v>
      </c>
      <c r="F257" s="38"/>
      <c r="G257" s="6">
        <f t="shared" si="1"/>
        <v>176904</v>
      </c>
      <c r="H257" s="35" t="s">
        <v>494</v>
      </c>
      <c r="I257" s="21"/>
    </row>
    <row r="258" spans="1:9" ht="12.75">
      <c r="A258" s="73"/>
      <c r="B258" s="74">
        <f>200*31</f>
        <v>6200</v>
      </c>
      <c r="C258" s="32" t="s">
        <v>16</v>
      </c>
      <c r="D258" s="32" t="s">
        <v>384</v>
      </c>
      <c r="E258" s="32" t="s">
        <v>69</v>
      </c>
      <c r="F258" s="38"/>
      <c r="G258" s="6">
        <f t="shared" si="1"/>
        <v>183104</v>
      </c>
      <c r="H258" s="35"/>
      <c r="I258" s="21"/>
    </row>
    <row r="259" spans="1:10" ht="12.75">
      <c r="A259" s="73"/>
      <c r="B259" s="76"/>
      <c r="C259" s="32" t="s">
        <v>16</v>
      </c>
      <c r="D259" s="32" t="s">
        <v>384</v>
      </c>
      <c r="E259" s="32" t="s">
        <v>65</v>
      </c>
      <c r="F259" s="38"/>
      <c r="G259" s="6">
        <f t="shared" si="1"/>
        <v>183104</v>
      </c>
      <c r="H259" s="35" t="s">
        <v>494</v>
      </c>
      <c r="J259" s="35" t="s">
        <v>76</v>
      </c>
    </row>
    <row r="260" spans="1:10" ht="12.75">
      <c r="A260" s="73"/>
      <c r="B260" s="76"/>
      <c r="C260" s="32" t="s">
        <v>16</v>
      </c>
      <c r="D260" s="32" t="s">
        <v>387</v>
      </c>
      <c r="E260" s="76" t="s">
        <v>77</v>
      </c>
      <c r="F260" s="38"/>
      <c r="G260" s="6">
        <f t="shared" si="1"/>
        <v>183104</v>
      </c>
      <c r="H260" s="35" t="s">
        <v>401</v>
      </c>
      <c r="J260" s="35" t="s">
        <v>76</v>
      </c>
    </row>
    <row r="261" spans="1:10" ht="12.75">
      <c r="A261" s="73"/>
      <c r="B261" s="74">
        <f>200*31</f>
        <v>6200</v>
      </c>
      <c r="C261" s="32" t="s">
        <v>16</v>
      </c>
      <c r="D261" s="32" t="s">
        <v>384</v>
      </c>
      <c r="E261" s="32" t="s">
        <v>89</v>
      </c>
      <c r="F261" s="38"/>
      <c r="G261" s="6">
        <f t="shared" si="1"/>
        <v>189304</v>
      </c>
      <c r="H261" s="35"/>
      <c r="J261" s="35"/>
    </row>
    <row r="262" spans="1:10" ht="12.75">
      <c r="A262" s="73"/>
      <c r="B262" s="74">
        <f>200*27</f>
        <v>5400</v>
      </c>
      <c r="C262" s="32" t="s">
        <v>16</v>
      </c>
      <c r="D262" s="32" t="s">
        <v>489</v>
      </c>
      <c r="E262" s="76" t="s">
        <v>99</v>
      </c>
      <c r="F262" s="38"/>
      <c r="G262" s="6">
        <f t="shared" si="1"/>
        <v>194704</v>
      </c>
      <c r="H262" s="35" t="s">
        <v>487</v>
      </c>
      <c r="J262" s="35"/>
    </row>
    <row r="263" spans="1:10" ht="15">
      <c r="A263" s="73"/>
      <c r="B263" s="74">
        <f>200*31</f>
        <v>6200</v>
      </c>
      <c r="C263" s="32" t="s">
        <v>16</v>
      </c>
      <c r="D263" s="32" t="s">
        <v>384</v>
      </c>
      <c r="E263" s="32" t="s">
        <v>67</v>
      </c>
      <c r="F263" s="38"/>
      <c r="G263" s="6">
        <f t="shared" si="1"/>
        <v>200904</v>
      </c>
      <c r="H263" s="81"/>
      <c r="J263" s="35"/>
    </row>
    <row r="264" spans="1:10" ht="12.75">
      <c r="A264" s="73"/>
      <c r="B264" s="74">
        <f>200*24</f>
        <v>4800</v>
      </c>
      <c r="C264" s="32" t="s">
        <v>16</v>
      </c>
      <c r="D264" s="32" t="s">
        <v>472</v>
      </c>
      <c r="E264" s="76" t="s">
        <v>79</v>
      </c>
      <c r="F264" s="38"/>
      <c r="G264" s="6">
        <f t="shared" si="1"/>
        <v>205704</v>
      </c>
      <c r="H264" s="35" t="s">
        <v>473</v>
      </c>
      <c r="J264" s="35"/>
    </row>
    <row r="265" spans="1:10" ht="12.75">
      <c r="A265" s="73"/>
      <c r="B265" s="74">
        <f>200*10</f>
        <v>2000</v>
      </c>
      <c r="C265" s="32" t="s">
        <v>16</v>
      </c>
      <c r="D265" s="32" t="s">
        <v>387</v>
      </c>
      <c r="E265" s="76" t="s">
        <v>125</v>
      </c>
      <c r="F265" s="38"/>
      <c r="G265" s="6">
        <f t="shared" si="1"/>
        <v>207704</v>
      </c>
      <c r="H265" s="35" t="s">
        <v>400</v>
      </c>
      <c r="J265" s="35"/>
    </row>
    <row r="266" spans="1:10" ht="15">
      <c r="A266" s="73"/>
      <c r="B266" s="74">
        <f>200*31</f>
        <v>6200</v>
      </c>
      <c r="C266" s="32" t="s">
        <v>16</v>
      </c>
      <c r="D266" s="32" t="s">
        <v>384</v>
      </c>
      <c r="E266" s="32" t="s">
        <v>216</v>
      </c>
      <c r="F266" s="38"/>
      <c r="G266" s="6">
        <f t="shared" si="1"/>
        <v>213904</v>
      </c>
      <c r="H266" s="81"/>
      <c r="J266" s="35"/>
    </row>
    <row r="267" spans="1:10" ht="15">
      <c r="A267" s="73"/>
      <c r="B267" s="74">
        <f>200*14</f>
        <v>2800</v>
      </c>
      <c r="C267" s="32" t="s">
        <v>16</v>
      </c>
      <c r="D267" s="32" t="s">
        <v>423</v>
      </c>
      <c r="E267" s="76" t="s">
        <v>316</v>
      </c>
      <c r="F267" s="38"/>
      <c r="G267" s="6">
        <f t="shared" si="1"/>
        <v>216704</v>
      </c>
      <c r="H267" s="81" t="s">
        <v>424</v>
      </c>
      <c r="J267" s="35"/>
    </row>
    <row r="268" spans="1:10" ht="15">
      <c r="A268" s="73"/>
      <c r="B268" s="74">
        <f>200*31</f>
        <v>6200</v>
      </c>
      <c r="C268" s="32" t="s">
        <v>16</v>
      </c>
      <c r="D268" s="32" t="s">
        <v>384</v>
      </c>
      <c r="E268" s="32" t="s">
        <v>318</v>
      </c>
      <c r="F268" s="38"/>
      <c r="G268" s="6">
        <f t="shared" si="1"/>
        <v>222904</v>
      </c>
      <c r="H268" s="81"/>
      <c r="J268" s="35"/>
    </row>
    <row r="269" spans="1:10" ht="15">
      <c r="A269" s="73"/>
      <c r="B269" s="74">
        <f>200*31</f>
        <v>6200</v>
      </c>
      <c r="C269" s="32" t="s">
        <v>16</v>
      </c>
      <c r="D269" s="32" t="s">
        <v>384</v>
      </c>
      <c r="E269" s="32" t="s">
        <v>358</v>
      </c>
      <c r="F269" s="38"/>
      <c r="G269" s="6">
        <f t="shared" si="1"/>
        <v>229104</v>
      </c>
      <c r="H269" s="81"/>
      <c r="J269" s="35"/>
    </row>
    <row r="270" spans="1:10" ht="15">
      <c r="A270" s="73"/>
      <c r="B270" s="74">
        <f>200*31</f>
        <v>6200</v>
      </c>
      <c r="C270" s="32" t="s">
        <v>16</v>
      </c>
      <c r="D270" s="32" t="s">
        <v>384</v>
      </c>
      <c r="E270" s="32" t="s">
        <v>391</v>
      </c>
      <c r="F270" s="38"/>
      <c r="G270" s="6">
        <f t="shared" si="1"/>
        <v>235304</v>
      </c>
      <c r="H270" s="81" t="s">
        <v>392</v>
      </c>
      <c r="J270" s="35"/>
    </row>
    <row r="271" spans="1:10" ht="15">
      <c r="A271" s="73"/>
      <c r="B271" s="74">
        <f>200</f>
        <v>200</v>
      </c>
      <c r="C271" s="32" t="s">
        <v>16</v>
      </c>
      <c r="D271" s="32" t="s">
        <v>394</v>
      </c>
      <c r="E271" s="76" t="s">
        <v>393</v>
      </c>
      <c r="F271" s="38"/>
      <c r="G271" s="6">
        <f t="shared" si="1"/>
        <v>235504</v>
      </c>
      <c r="H271" s="81" t="s">
        <v>395</v>
      </c>
      <c r="J271" s="35"/>
    </row>
    <row r="272" spans="1:10" ht="15">
      <c r="A272" s="73"/>
      <c r="B272" s="74">
        <f>200*(31-2)</f>
        <v>5800</v>
      </c>
      <c r="C272" s="32" t="s">
        <v>16</v>
      </c>
      <c r="D272" s="32" t="s">
        <v>422</v>
      </c>
      <c r="E272" s="32" t="s">
        <v>28</v>
      </c>
      <c r="F272" s="38"/>
      <c r="G272" s="6">
        <f t="shared" si="1"/>
        <v>241304</v>
      </c>
      <c r="H272" s="81" t="s">
        <v>404</v>
      </c>
      <c r="J272" s="35"/>
    </row>
    <row r="273" spans="1:10" ht="15.75" customHeight="1">
      <c r="A273" s="73"/>
      <c r="B273" s="76"/>
      <c r="C273" s="32" t="s">
        <v>16</v>
      </c>
      <c r="D273" s="32" t="s">
        <v>386</v>
      </c>
      <c r="E273" s="32" t="s">
        <v>374</v>
      </c>
      <c r="F273" s="38"/>
      <c r="G273" s="6">
        <f t="shared" si="1"/>
        <v>241304</v>
      </c>
      <c r="H273" s="81" t="s">
        <v>495</v>
      </c>
      <c r="J273" s="35"/>
    </row>
    <row r="274" spans="1:10" ht="15">
      <c r="A274" s="73"/>
      <c r="B274" s="76"/>
      <c r="C274" s="32" t="s">
        <v>16</v>
      </c>
      <c r="D274" s="32" t="s">
        <v>441</v>
      </c>
      <c r="E274" s="32" t="s">
        <v>68</v>
      </c>
      <c r="F274" s="38"/>
      <c r="G274" s="6">
        <f t="shared" si="1"/>
        <v>241304</v>
      </c>
      <c r="H274" s="81" t="s">
        <v>496</v>
      </c>
      <c r="J274" s="35"/>
    </row>
    <row r="275" spans="1:10" ht="15">
      <c r="A275" s="73"/>
      <c r="B275" s="74">
        <f>200*(31-16)</f>
        <v>3000</v>
      </c>
      <c r="C275" s="32" t="s">
        <v>16</v>
      </c>
      <c r="D275" s="32" t="s">
        <v>450</v>
      </c>
      <c r="E275" s="32" t="s">
        <v>449</v>
      </c>
      <c r="F275" s="38"/>
      <c r="G275" s="6">
        <f t="shared" si="1"/>
        <v>244304</v>
      </c>
      <c r="H275" s="81" t="s">
        <v>451</v>
      </c>
      <c r="J275" s="35"/>
    </row>
    <row r="276" spans="1:10" ht="15">
      <c r="A276" s="73"/>
      <c r="B276" s="74">
        <f>200*(31-24)</f>
        <v>1400</v>
      </c>
      <c r="C276" s="32" t="s">
        <v>16</v>
      </c>
      <c r="D276" s="32" t="s">
        <v>467</v>
      </c>
      <c r="E276" s="32" t="s">
        <v>465</v>
      </c>
      <c r="F276" s="38"/>
      <c r="G276" s="6">
        <f t="shared" si="1"/>
        <v>245704</v>
      </c>
      <c r="H276" s="81" t="s">
        <v>466</v>
      </c>
      <c r="J276" s="35"/>
    </row>
    <row r="277" spans="1:10" ht="15">
      <c r="A277" s="73"/>
      <c r="B277" s="74">
        <f>200*(31-25)</f>
        <v>1200</v>
      </c>
      <c r="C277" s="32" t="s">
        <v>16</v>
      </c>
      <c r="D277" s="32" t="s">
        <v>468</v>
      </c>
      <c r="E277" s="32" t="s">
        <v>469</v>
      </c>
      <c r="F277" s="38"/>
      <c r="G277" s="6">
        <f t="shared" si="1"/>
        <v>246904</v>
      </c>
      <c r="H277" s="81" t="s">
        <v>470</v>
      </c>
      <c r="J277" s="35"/>
    </row>
    <row r="278" spans="1:10" ht="15">
      <c r="A278" s="73"/>
      <c r="B278" s="103"/>
      <c r="C278" s="32" t="s">
        <v>16</v>
      </c>
      <c r="D278" s="32" t="s">
        <v>474</v>
      </c>
      <c r="E278" s="32" t="s">
        <v>471</v>
      </c>
      <c r="F278" s="38"/>
      <c r="G278" s="6">
        <f t="shared" si="1"/>
        <v>246904</v>
      </c>
      <c r="H278" s="81" t="s">
        <v>475</v>
      </c>
      <c r="J278" s="35"/>
    </row>
    <row r="279" spans="1:9" ht="12.75">
      <c r="A279" s="73"/>
      <c r="B279" s="74">
        <f>200*31-200*10</f>
        <v>4200</v>
      </c>
      <c r="C279" s="36" t="s">
        <v>16</v>
      </c>
      <c r="D279" s="36" t="s">
        <v>384</v>
      </c>
      <c r="E279" s="36" t="s">
        <v>59</v>
      </c>
      <c r="F279" s="38"/>
      <c r="G279" s="6">
        <f t="shared" si="1"/>
        <v>251104</v>
      </c>
      <c r="H279" s="35"/>
      <c r="I279" s="21"/>
    </row>
    <row r="280" spans="1:9" ht="12.75">
      <c r="A280" s="73"/>
      <c r="B280" s="74">
        <f>200*31-200*10</f>
        <v>4200</v>
      </c>
      <c r="C280" s="36" t="s">
        <v>16</v>
      </c>
      <c r="D280" s="36" t="s">
        <v>384</v>
      </c>
      <c r="E280" s="36" t="s">
        <v>116</v>
      </c>
      <c r="F280" s="38"/>
      <c r="G280" s="6">
        <f t="shared" si="1"/>
        <v>255304</v>
      </c>
      <c r="H280" s="35"/>
      <c r="I280" s="21"/>
    </row>
    <row r="281" spans="1:9" ht="15">
      <c r="A281" s="73"/>
      <c r="B281" s="74">
        <f>200*31</f>
        <v>6200</v>
      </c>
      <c r="C281" s="40" t="s">
        <v>16</v>
      </c>
      <c r="D281" s="40" t="s">
        <v>384</v>
      </c>
      <c r="E281" s="40" t="s">
        <v>66</v>
      </c>
      <c r="F281" s="38"/>
      <c r="G281" s="6">
        <f t="shared" si="1"/>
        <v>261504</v>
      </c>
      <c r="H281" s="81"/>
      <c r="I281" s="21"/>
    </row>
    <row r="282" spans="1:9" ht="15">
      <c r="A282" s="73"/>
      <c r="B282" s="74">
        <f>200*12</f>
        <v>2400</v>
      </c>
      <c r="C282" s="40" t="s">
        <v>16</v>
      </c>
      <c r="D282" s="40" t="s">
        <v>411</v>
      </c>
      <c r="E282" s="101" t="s">
        <v>299</v>
      </c>
      <c r="F282" s="38"/>
      <c r="G282" s="6">
        <f t="shared" si="1"/>
        <v>263904</v>
      </c>
      <c r="H282" s="81" t="s">
        <v>412</v>
      </c>
      <c r="I282" s="21"/>
    </row>
    <row r="283" spans="1:9" ht="15">
      <c r="A283" s="73"/>
      <c r="B283" s="74">
        <f>200*1</f>
        <v>200</v>
      </c>
      <c r="C283" s="40" t="s">
        <v>16</v>
      </c>
      <c r="D283" s="40" t="s">
        <v>385</v>
      </c>
      <c r="E283" s="101" t="s">
        <v>373</v>
      </c>
      <c r="F283" s="38"/>
      <c r="G283" s="6">
        <f t="shared" si="1"/>
        <v>264104</v>
      </c>
      <c r="H283" s="81" t="s">
        <v>390</v>
      </c>
      <c r="I283" s="21"/>
    </row>
    <row r="284" spans="1:9" ht="12.75">
      <c r="A284" s="73"/>
      <c r="B284" s="74">
        <f>150*10</f>
        <v>1500</v>
      </c>
      <c r="C284" s="41" t="s">
        <v>16</v>
      </c>
      <c r="D284" s="41" t="s">
        <v>387</v>
      </c>
      <c r="E284" s="101" t="s">
        <v>373</v>
      </c>
      <c r="F284" s="38"/>
      <c r="G284" s="6">
        <f t="shared" si="1"/>
        <v>265604</v>
      </c>
      <c r="H284" s="35" t="s">
        <v>389</v>
      </c>
      <c r="I284" s="21"/>
    </row>
    <row r="285" spans="1:9" ht="12.75">
      <c r="A285" s="73"/>
      <c r="B285" s="74">
        <f>200*31</f>
        <v>6200</v>
      </c>
      <c r="C285" s="61" t="s">
        <v>16</v>
      </c>
      <c r="D285" s="61" t="s">
        <v>384</v>
      </c>
      <c r="E285" s="61" t="s">
        <v>70</v>
      </c>
      <c r="F285" s="38"/>
      <c r="G285" s="6">
        <f t="shared" si="1"/>
        <v>271804</v>
      </c>
      <c r="H285" s="35"/>
      <c r="I285" s="21"/>
    </row>
    <row r="286" spans="1:9" ht="12.75">
      <c r="A286" s="73"/>
      <c r="B286" s="74">
        <f>200*31</f>
        <v>6200</v>
      </c>
      <c r="C286" s="61" t="s">
        <v>16</v>
      </c>
      <c r="D286" s="61" t="s">
        <v>384</v>
      </c>
      <c r="E286" s="61" t="s">
        <v>73</v>
      </c>
      <c r="F286" s="38"/>
      <c r="G286" s="6">
        <f t="shared" si="1"/>
        <v>278004</v>
      </c>
      <c r="H286" s="73"/>
      <c r="I286" s="21"/>
    </row>
    <row r="287" spans="1:9" ht="12.75">
      <c r="A287" s="73"/>
      <c r="B287" s="74">
        <f>200*1</f>
        <v>200</v>
      </c>
      <c r="C287" s="61" t="s">
        <v>16</v>
      </c>
      <c r="D287" s="61" t="s">
        <v>385</v>
      </c>
      <c r="E287" s="76" t="s">
        <v>64</v>
      </c>
      <c r="F287" s="38"/>
      <c r="G287" s="6">
        <f t="shared" si="1"/>
        <v>278204</v>
      </c>
      <c r="H287" s="77"/>
      <c r="I287" s="21"/>
    </row>
    <row r="288" spans="1:9" ht="12.75">
      <c r="A288" s="73"/>
      <c r="B288" s="74">
        <f>200*(31-9)</f>
        <v>4400</v>
      </c>
      <c r="C288" s="61" t="s">
        <v>16</v>
      </c>
      <c r="D288" s="102" t="s">
        <v>386</v>
      </c>
      <c r="E288" s="61" t="s">
        <v>373</v>
      </c>
      <c r="F288" s="38"/>
      <c r="G288" s="6">
        <f t="shared" si="1"/>
        <v>282604</v>
      </c>
      <c r="H288" s="68" t="s">
        <v>388</v>
      </c>
      <c r="I288" s="21"/>
    </row>
    <row r="289" spans="1:9" ht="12.75">
      <c r="A289" s="73"/>
      <c r="B289" s="74">
        <f>200*(31-26)</f>
        <v>1000</v>
      </c>
      <c r="C289" s="104" t="s">
        <v>16</v>
      </c>
      <c r="D289" s="105" t="s">
        <v>488</v>
      </c>
      <c r="E289" s="104" t="s">
        <v>99</v>
      </c>
      <c r="F289" s="38"/>
      <c r="G289" s="6">
        <f t="shared" si="1"/>
        <v>283604</v>
      </c>
      <c r="H289" s="35" t="s">
        <v>487</v>
      </c>
      <c r="I289" s="21"/>
    </row>
    <row r="290" spans="1:9" ht="12.75">
      <c r="A290" s="39" t="s">
        <v>44</v>
      </c>
      <c r="B290" s="74">
        <v>3000</v>
      </c>
      <c r="C290" s="33" t="s">
        <v>16</v>
      </c>
      <c r="D290" s="38" t="s">
        <v>480</v>
      </c>
      <c r="E290" s="33" t="s">
        <v>25</v>
      </c>
      <c r="F290" s="38"/>
      <c r="G290" s="6">
        <f t="shared" si="1"/>
        <v>286604</v>
      </c>
      <c r="H290" s="35"/>
      <c r="I290" s="21"/>
    </row>
    <row r="291" spans="1:9" ht="12.75">
      <c r="A291" s="39"/>
      <c r="B291" s="74"/>
      <c r="C291" s="33"/>
      <c r="D291" s="38"/>
      <c r="E291" s="33"/>
      <c r="F291" s="38"/>
      <c r="G291" s="6">
        <f t="shared" si="1"/>
        <v>286604</v>
      </c>
      <c r="H291" s="35"/>
      <c r="I291" s="21"/>
    </row>
    <row r="292" spans="1:9" ht="12.75">
      <c r="A292" s="39" t="s">
        <v>41</v>
      </c>
      <c r="B292" s="74">
        <v>1500</v>
      </c>
      <c r="C292" s="33" t="s">
        <v>22</v>
      </c>
      <c r="D292" s="93" t="s">
        <v>408</v>
      </c>
      <c r="E292" s="33" t="s">
        <v>67</v>
      </c>
      <c r="F292" s="38" t="s">
        <v>407</v>
      </c>
      <c r="G292" s="6">
        <f t="shared" si="1"/>
        <v>288104</v>
      </c>
      <c r="H292" s="35"/>
      <c r="I292" s="21"/>
    </row>
    <row r="293" spans="1:9" ht="12.75">
      <c r="A293" s="39" t="s">
        <v>42</v>
      </c>
      <c r="B293" s="74">
        <v>3000</v>
      </c>
      <c r="C293" s="33" t="s">
        <v>22</v>
      </c>
      <c r="D293" s="38" t="s">
        <v>399</v>
      </c>
      <c r="E293" s="33" t="s">
        <v>82</v>
      </c>
      <c r="F293" s="38"/>
      <c r="G293" s="6">
        <f t="shared" si="1"/>
        <v>291104</v>
      </c>
      <c r="H293" s="35"/>
      <c r="I293" s="21"/>
    </row>
    <row r="294" spans="1:9" ht="12.75">
      <c r="A294" s="39" t="s">
        <v>425</v>
      </c>
      <c r="B294" s="74">
        <v>1000</v>
      </c>
      <c r="C294" s="33" t="s">
        <v>434</v>
      </c>
      <c r="D294" s="38" t="s">
        <v>435</v>
      </c>
      <c r="E294" s="33" t="s">
        <v>428</v>
      </c>
      <c r="F294" s="38"/>
      <c r="G294" s="6">
        <f t="shared" si="1"/>
        <v>292104</v>
      </c>
      <c r="H294" s="35"/>
      <c r="I294" s="21"/>
    </row>
    <row r="295" spans="1:9" ht="12.75">
      <c r="A295" s="39" t="s">
        <v>425</v>
      </c>
      <c r="B295" s="74">
        <v>1550</v>
      </c>
      <c r="C295" s="33" t="s">
        <v>22</v>
      </c>
      <c r="D295" s="38" t="s">
        <v>437</v>
      </c>
      <c r="E295" s="33" t="s">
        <v>436</v>
      </c>
      <c r="F295" s="38" t="s">
        <v>438</v>
      </c>
      <c r="G295" s="6">
        <f t="shared" si="1"/>
        <v>293654</v>
      </c>
      <c r="H295" s="35"/>
      <c r="I295" s="21"/>
    </row>
    <row r="296" spans="1:9" ht="12.75">
      <c r="A296" s="39" t="s">
        <v>43</v>
      </c>
      <c r="B296" s="74">
        <f>465</f>
        <v>465</v>
      </c>
      <c r="C296" s="33" t="s">
        <v>55</v>
      </c>
      <c r="D296" s="112" t="s">
        <v>501</v>
      </c>
      <c r="E296" s="33" t="s">
        <v>436</v>
      </c>
      <c r="F296" s="38"/>
      <c r="G296" s="6">
        <f t="shared" si="1"/>
        <v>294119</v>
      </c>
      <c r="H296" s="35"/>
      <c r="I296" s="21"/>
    </row>
    <row r="297" spans="1:9" ht="12.75">
      <c r="A297" s="39" t="s">
        <v>43</v>
      </c>
      <c r="B297" s="74">
        <v>1600</v>
      </c>
      <c r="C297" s="33" t="s">
        <v>22</v>
      </c>
      <c r="D297" s="38" t="s">
        <v>439</v>
      </c>
      <c r="E297" s="33" t="s">
        <v>436</v>
      </c>
      <c r="F297" s="38" t="s">
        <v>440</v>
      </c>
      <c r="G297" s="6">
        <f t="shared" si="1"/>
        <v>295719</v>
      </c>
      <c r="H297" s="35"/>
      <c r="I297" s="21"/>
    </row>
    <row r="298" spans="1:9" ht="12.75">
      <c r="A298" s="39" t="s">
        <v>444</v>
      </c>
      <c r="B298" s="74">
        <v>1000</v>
      </c>
      <c r="C298" s="33" t="s">
        <v>55</v>
      </c>
      <c r="D298" s="38" t="s">
        <v>482</v>
      </c>
      <c r="E298" s="33" t="s">
        <v>436</v>
      </c>
      <c r="F298" s="38" t="s">
        <v>237</v>
      </c>
      <c r="G298" s="6">
        <f t="shared" si="1"/>
        <v>296719</v>
      </c>
      <c r="H298" s="35"/>
      <c r="I298" s="21"/>
    </row>
    <row r="299" spans="1:9" ht="12.75">
      <c r="A299" s="39" t="s">
        <v>446</v>
      </c>
      <c r="B299" s="74">
        <v>1000</v>
      </c>
      <c r="C299" s="33" t="s">
        <v>22</v>
      </c>
      <c r="D299" s="38" t="s">
        <v>452</v>
      </c>
      <c r="E299" s="33" t="s">
        <v>436</v>
      </c>
      <c r="F299" s="38"/>
      <c r="G299" s="6">
        <f t="shared" si="1"/>
        <v>297719</v>
      </c>
      <c r="H299" s="35"/>
      <c r="I299" s="21"/>
    </row>
    <row r="300" spans="1:9" ht="12.75">
      <c r="A300" s="39" t="s">
        <v>455</v>
      </c>
      <c r="B300" s="74">
        <v>1000</v>
      </c>
      <c r="C300" s="33" t="s">
        <v>55</v>
      </c>
      <c r="D300" s="38" t="s">
        <v>500</v>
      </c>
      <c r="E300" s="33" t="s">
        <v>436</v>
      </c>
      <c r="F300" s="38"/>
      <c r="G300" s="6">
        <f t="shared" si="1"/>
        <v>298719</v>
      </c>
      <c r="H300" s="35"/>
      <c r="I300" s="21"/>
    </row>
    <row r="301" spans="1:9" ht="12.75">
      <c r="A301" s="39" t="s">
        <v>44</v>
      </c>
      <c r="B301" s="74">
        <v>10740</v>
      </c>
      <c r="C301" s="33" t="s">
        <v>22</v>
      </c>
      <c r="D301" s="38" t="s">
        <v>478</v>
      </c>
      <c r="E301" s="33" t="s">
        <v>436</v>
      </c>
      <c r="F301" s="38" t="s">
        <v>479</v>
      </c>
      <c r="G301" s="6">
        <f t="shared" si="1"/>
        <v>309459</v>
      </c>
      <c r="H301" s="35"/>
      <c r="I301" s="21"/>
    </row>
    <row r="302" spans="1:9" ht="12.75">
      <c r="A302" s="39" t="s">
        <v>45</v>
      </c>
      <c r="B302" s="74">
        <v>6900</v>
      </c>
      <c r="C302" s="33" t="s">
        <v>484</v>
      </c>
      <c r="D302" s="38" t="s">
        <v>485</v>
      </c>
      <c r="E302" s="33" t="s">
        <v>486</v>
      </c>
      <c r="F302" s="38"/>
      <c r="G302" s="6">
        <f t="shared" si="1"/>
        <v>316359</v>
      </c>
      <c r="H302" s="35"/>
      <c r="I302" s="21"/>
    </row>
    <row r="303" spans="1:9" ht="12.75">
      <c r="A303" s="39"/>
      <c r="B303" s="74"/>
      <c r="C303" s="33"/>
      <c r="D303" s="38"/>
      <c r="E303" s="33"/>
      <c r="F303" s="38"/>
      <c r="G303" s="6">
        <f t="shared" si="1"/>
        <v>316359</v>
      </c>
      <c r="H303" s="35"/>
      <c r="I303" s="21"/>
    </row>
    <row r="304" spans="1:12" ht="12.75">
      <c r="A304" s="39"/>
      <c r="B304" s="38"/>
      <c r="C304" s="33"/>
      <c r="D304" s="38"/>
      <c r="E304" s="33"/>
      <c r="F304" s="27"/>
      <c r="G304" s="6">
        <f>G303+B304</f>
        <v>316359</v>
      </c>
      <c r="H304" s="21"/>
      <c r="I304" s="21"/>
      <c r="J304" s="28"/>
      <c r="K304" s="28"/>
      <c r="L304" s="28"/>
    </row>
    <row r="305" spans="1:12" ht="12.75">
      <c r="A305" s="23"/>
      <c r="B305" s="20"/>
      <c r="C305" s="7"/>
      <c r="D305" s="20"/>
      <c r="E305" s="7"/>
      <c r="F305" s="20"/>
      <c r="G305" s="6">
        <f>G304+B305</f>
        <v>316359</v>
      </c>
      <c r="H305" s="28"/>
      <c r="I305" s="28"/>
      <c r="J305" s="28"/>
      <c r="K305" s="28"/>
      <c r="L305" s="28"/>
    </row>
    <row r="306" spans="1:12" ht="12.75">
      <c r="A306" s="11" t="s">
        <v>12</v>
      </c>
      <c r="B306" s="12"/>
      <c r="C306" s="12"/>
      <c r="D306" s="11"/>
      <c r="E306" s="12"/>
      <c r="F306" s="11"/>
      <c r="G306" s="18">
        <f>G305</f>
        <v>316359</v>
      </c>
      <c r="H306" s="28"/>
      <c r="I306" s="28"/>
      <c r="J306" s="28"/>
      <c r="K306" s="28"/>
      <c r="L306" s="28"/>
    </row>
    <row r="307" spans="8:12" ht="13.5" thickBot="1">
      <c r="H307" s="28"/>
      <c r="I307" s="28"/>
      <c r="J307" s="28"/>
      <c r="K307" s="28"/>
      <c r="L307" s="28"/>
    </row>
    <row r="308" spans="4:12" ht="13.5" thickBot="1">
      <c r="D308" s="34" t="s">
        <v>58</v>
      </c>
      <c r="E308" s="49"/>
      <c r="F308" s="50">
        <f>19947-8000-2000-3000</f>
        <v>6947</v>
      </c>
      <c r="H308" s="28"/>
      <c r="I308" s="28"/>
      <c r="J308" s="28"/>
      <c r="K308" s="28"/>
      <c r="L308" s="28"/>
    </row>
    <row r="309" spans="5:12" ht="12.75">
      <c r="E309" s="56"/>
      <c r="F309" s="57"/>
      <c r="H309" s="28"/>
      <c r="I309" s="28"/>
      <c r="J309" s="28"/>
      <c r="K309" s="28"/>
      <c r="L309" s="28"/>
    </row>
    <row r="310" ht="13.5" thickBot="1"/>
    <row r="311" spans="1:6" ht="16.5" thickBot="1">
      <c r="A311" s="48" t="s">
        <v>483</v>
      </c>
      <c r="B311" s="5"/>
      <c r="C311" s="5"/>
      <c r="D311" s="4"/>
      <c r="E311" s="5" t="s">
        <v>49</v>
      </c>
      <c r="F311" s="51">
        <f>F189-G306-F308-F309</f>
        <v>-25102</v>
      </c>
    </row>
    <row r="312" ht="12.75">
      <c r="F312" s="26"/>
    </row>
    <row r="313" spans="4:6" ht="12.75">
      <c r="D313" s="107" t="s">
        <v>23</v>
      </c>
      <c r="E313" s="108" t="s">
        <v>491</v>
      </c>
      <c r="F313" s="109"/>
    </row>
    <row r="314" spans="4:6" ht="12.75">
      <c r="D314" s="109" t="s">
        <v>65</v>
      </c>
      <c r="E314" s="110" t="s">
        <v>492</v>
      </c>
      <c r="F314" s="109"/>
    </row>
    <row r="315" spans="4:6" ht="12.75">
      <c r="D315" s="109" t="s">
        <v>374</v>
      </c>
      <c r="E315" s="111" t="s">
        <v>493</v>
      </c>
      <c r="F315" s="109"/>
    </row>
    <row r="316" spans="4:6" ht="12.75">
      <c r="D316" s="109" t="s">
        <v>68</v>
      </c>
      <c r="E316" s="110" t="s">
        <v>502</v>
      </c>
      <c r="F316" s="109"/>
    </row>
    <row r="317" ht="12.75">
      <c r="F317" s="60"/>
    </row>
    <row r="319" spans="4:5" ht="12.75">
      <c r="D319" s="1"/>
      <c r="E319" s="75"/>
    </row>
  </sheetData>
  <sheetProtection/>
  <autoFilter ref="A197:L306"/>
  <printOptions/>
  <pageMargins left="0.75" right="0.75" top="1" bottom="1" header="0.5" footer="0.5"/>
  <pageSetup fitToHeight="2" fitToWidth="1" horizontalDpi="600" verticalDpi="600" orientation="portrait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2010-08-30T14:27:01Z</cp:lastPrinted>
  <dcterms:created xsi:type="dcterms:W3CDTF">2007-07-08T09:53:18Z</dcterms:created>
  <dcterms:modified xsi:type="dcterms:W3CDTF">2010-09-13T06:33:07Z</dcterms:modified>
  <cp:category/>
  <cp:version/>
  <cp:contentType/>
  <cp:contentStatus/>
</cp:coreProperties>
</file>