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8985" activeTab="0"/>
  </bookViews>
  <sheets>
    <sheet name="Sheet2" sheetId="1" r:id="rId1"/>
    <sheet name="на пристройство" sheetId="2" r:id="rId2"/>
  </sheets>
  <definedNames>
    <definedName name="_xlnm._FilterDatabase" localSheetId="0" hidden="1">'Sheet2'!$A$94:$L$183</definedName>
  </definedNames>
  <calcPr fullCalcOnLoad="1"/>
</workbook>
</file>

<file path=xl/comments1.xml><?xml version="1.0" encoding="utf-8"?>
<comments xmlns="http://schemas.openxmlformats.org/spreadsheetml/2006/main">
  <authors>
    <author>podkolzinajv</author>
  </authors>
  <commentList>
    <comment ref="B67" authorId="0">
      <text>
        <r>
          <rPr>
            <b/>
            <sz val="8"/>
            <rFont val="Tahoma"/>
            <family val="2"/>
          </rPr>
          <t>перечислила 1020 вместе с суммой 520 от kuzjao</t>
        </r>
        <r>
          <rPr>
            <sz val="8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8"/>
            <rFont val="Tahoma"/>
            <family val="2"/>
          </rPr>
          <t>5245-операция, 400 - зоотакси</t>
        </r>
        <r>
          <rPr>
            <sz val="8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8"/>
            <rFont val="Tahoma"/>
            <family val="2"/>
          </rPr>
          <t xml:space="preserve">сумма примерная, уточнить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<sst xmlns="http://schemas.openxmlformats.org/spreadsheetml/2006/main" count="956" uniqueCount="494">
  <si>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</si>
  <si>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</si>
  <si>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</si>
  <si>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</si>
  <si>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</si>
  <si>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</si>
  <si>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</si>
  <si>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</si>
  <si>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</si>
  <si>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</si>
  <si>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</si>
  <si>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</si>
  <si>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</si>
  <si>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</si>
  <si>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</si>
  <si>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</si>
  <si>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Galika</t>
  </si>
  <si>
    <t>Marina_O</t>
  </si>
  <si>
    <t>Тепа</t>
  </si>
  <si>
    <t>ежедневно</t>
  </si>
  <si>
    <t>lansy</t>
  </si>
  <si>
    <t>nata 26</t>
  </si>
  <si>
    <t>1 апрел</t>
  </si>
  <si>
    <t>нет</t>
  </si>
  <si>
    <t>Место</t>
  </si>
  <si>
    <t>Контакт</t>
  </si>
  <si>
    <t>Рей</t>
  </si>
  <si>
    <t>кто-то кинул</t>
  </si>
  <si>
    <t>Ричард</t>
  </si>
  <si>
    <t>Шереметьево</t>
  </si>
  <si>
    <t>Ирэн</t>
  </si>
  <si>
    <t>МаринаК</t>
  </si>
  <si>
    <t>7 мая</t>
  </si>
  <si>
    <t>ВЕО с ш Энтуз</t>
  </si>
  <si>
    <t>Маркиз</t>
  </si>
  <si>
    <t>6 мая</t>
  </si>
  <si>
    <t>Ester &amp; Mirtos</t>
  </si>
  <si>
    <t>????</t>
  </si>
  <si>
    <t>Зена (питер с ВЕО-форума)</t>
  </si>
  <si>
    <t>Баланс Яндекс-кошелька</t>
  </si>
  <si>
    <t>10 марта</t>
  </si>
  <si>
    <t>Кузя (молодой)</t>
  </si>
  <si>
    <t>30 марта</t>
  </si>
  <si>
    <t>первое поступление!</t>
  </si>
  <si>
    <t>Татьяне слали смс</t>
  </si>
  <si>
    <t>11 мая</t>
  </si>
  <si>
    <t>8 мая</t>
  </si>
  <si>
    <t>с ВЕО форума</t>
  </si>
  <si>
    <t>18-19 мая</t>
  </si>
  <si>
    <t>8-905-5432-301</t>
  </si>
  <si>
    <t>передержка</t>
  </si>
  <si>
    <t>в месяц</t>
  </si>
  <si>
    <t>сняла</t>
  </si>
  <si>
    <t>10 июня</t>
  </si>
  <si>
    <t>val_oper</t>
  </si>
  <si>
    <t>24 июня</t>
  </si>
  <si>
    <t>николь</t>
  </si>
  <si>
    <t>комментарии</t>
  </si>
  <si>
    <t>ветуслуги</t>
  </si>
  <si>
    <t>19 авг</t>
  </si>
  <si>
    <t>21 авг</t>
  </si>
  <si>
    <t>НО форум</t>
  </si>
  <si>
    <t>Фрам</t>
  </si>
  <si>
    <t>12 сент</t>
  </si>
  <si>
    <t xml:space="preserve"> Elena-S. (Claws)</t>
  </si>
  <si>
    <t>Лизхен</t>
  </si>
  <si>
    <t>не знаю кто</t>
  </si>
  <si>
    <t>Тимон</t>
  </si>
  <si>
    <t>juliap</t>
  </si>
  <si>
    <t>Сходненская</t>
  </si>
  <si>
    <t>маша (мари и грета)</t>
  </si>
  <si>
    <t>8-915-246-1393</t>
  </si>
  <si>
    <t>Дарик</t>
  </si>
  <si>
    <t>Зая - сука метис до года</t>
  </si>
  <si>
    <t>перевела свой взнос с Кокоманду</t>
  </si>
  <si>
    <t>Дукат</t>
  </si>
  <si>
    <t>31 окт</t>
  </si>
  <si>
    <t>планир</t>
  </si>
  <si>
    <t>kotik43</t>
  </si>
  <si>
    <t>Кузя</t>
  </si>
  <si>
    <t>11 нояб</t>
  </si>
  <si>
    <t>12 нояб</t>
  </si>
  <si>
    <t>Julia (Но форум)</t>
  </si>
  <si>
    <t>Julex (НО форум)</t>
  </si>
  <si>
    <t>обещано</t>
  </si>
  <si>
    <t>13 нояб</t>
  </si>
  <si>
    <t>Филя</t>
  </si>
  <si>
    <t>17 нояб</t>
  </si>
  <si>
    <t>21 марта</t>
  </si>
  <si>
    <t>29 марта</t>
  </si>
  <si>
    <t>4 мая</t>
  </si>
  <si>
    <t>3 окт</t>
  </si>
  <si>
    <t>6 окт</t>
  </si>
  <si>
    <t>Белуш</t>
  </si>
  <si>
    <t>13 окт</t>
  </si>
  <si>
    <t>7 нояб</t>
  </si>
  <si>
    <t>19 нояб</t>
  </si>
  <si>
    <t>23 нояб</t>
  </si>
  <si>
    <t>25 нояб</t>
  </si>
  <si>
    <t>26 нояб</t>
  </si>
  <si>
    <t xml:space="preserve">Anna F. </t>
  </si>
  <si>
    <t>lorein</t>
  </si>
  <si>
    <t>Rjirf</t>
  </si>
  <si>
    <t>Маргарита М</t>
  </si>
  <si>
    <t>Объем информации очень большой, поэтому ошибки возможны</t>
  </si>
  <si>
    <t>Спасибо!!!</t>
  </si>
  <si>
    <t>Ляля</t>
  </si>
  <si>
    <t xml:space="preserve">??? </t>
  </si>
  <si>
    <t>5 дек</t>
  </si>
  <si>
    <t>9 дек</t>
  </si>
  <si>
    <t>Клинт</t>
  </si>
  <si>
    <t>Москва77</t>
  </si>
  <si>
    <t>17 дек</t>
  </si>
  <si>
    <t>19 дек</t>
  </si>
  <si>
    <t>???</t>
  </si>
  <si>
    <t>Spercha (ВЕО-форум)</t>
  </si>
  <si>
    <t>27 янв</t>
  </si>
  <si>
    <t>30 янв</t>
  </si>
  <si>
    <t>Марина К</t>
  </si>
  <si>
    <t>31 янв</t>
  </si>
  <si>
    <t>заплатила за телефон</t>
  </si>
  <si>
    <t>9 февр</t>
  </si>
  <si>
    <t>10 февр</t>
  </si>
  <si>
    <t>Капа</t>
  </si>
  <si>
    <t>пиракоша</t>
  </si>
  <si>
    <t>Рада (черн метис овч)</t>
  </si>
  <si>
    <t>Татьяна</t>
  </si>
  <si>
    <t>приют</t>
  </si>
  <si>
    <t>8-926-561-5155</t>
  </si>
  <si>
    <t>перевела на Савву в Питер</t>
  </si>
  <si>
    <t>1 марта</t>
  </si>
  <si>
    <t>Рада</t>
  </si>
  <si>
    <t>12 марта</t>
  </si>
  <si>
    <t>Норд</t>
  </si>
  <si>
    <t>Нора</t>
  </si>
  <si>
    <t>Лена</t>
  </si>
  <si>
    <t>Если Вы не увидели себя в списке, пожалуйста, свяжитесь со мной (juliap).</t>
  </si>
  <si>
    <t>Алиса НО 5 лет</t>
  </si>
  <si>
    <t>Жуковский</t>
  </si>
  <si>
    <t>Кора</t>
  </si>
  <si>
    <t>Ishtar</t>
  </si>
  <si>
    <t>14 апреля</t>
  </si>
  <si>
    <t>9 апреля</t>
  </si>
  <si>
    <t>vorisha</t>
  </si>
  <si>
    <t>Шеннон</t>
  </si>
  <si>
    <t>Кора (Хельга)</t>
  </si>
  <si>
    <t>Вальтер</t>
  </si>
  <si>
    <t>метисочка ВЕО от Лидия бух</t>
  </si>
  <si>
    <t>марина</t>
  </si>
  <si>
    <t>Аня Андреева</t>
  </si>
  <si>
    <t xml:space="preserve">лидия </t>
  </si>
  <si>
    <t>20 апреля</t>
  </si>
  <si>
    <t>18 апреля</t>
  </si>
  <si>
    <t>АМ_78</t>
  </si>
  <si>
    <t>Баланс на Норда</t>
  </si>
  <si>
    <t>На всех остальных:</t>
  </si>
  <si>
    <t>mts Brenda</t>
  </si>
  <si>
    <t>23 апреля</t>
  </si>
  <si>
    <t>Гельда</t>
  </si>
  <si>
    <t>Герда</t>
  </si>
  <si>
    <t>Динга</t>
  </si>
  <si>
    <t>Шерри (Шайба)</t>
  </si>
  <si>
    <t>метис ВЕО со слом лапой</t>
  </si>
  <si>
    <t>8-926-521-2686б 8-916-213-2745 Ольга</t>
  </si>
  <si>
    <t>3  мая</t>
  </si>
  <si>
    <t>3 мая</t>
  </si>
  <si>
    <t>gunilla</t>
  </si>
  <si>
    <t>наличн (al'ka)</t>
  </si>
  <si>
    <t>стерилизация в Беланте</t>
  </si>
  <si>
    <t>Альфа</t>
  </si>
  <si>
    <t>1-15 мая</t>
  </si>
  <si>
    <t>Volcha</t>
  </si>
  <si>
    <t>5 мая</t>
  </si>
  <si>
    <t>стерилизация и удаление опухоли</t>
  </si>
  <si>
    <t>Отчет овчар-команды за период 1 мая - 30 июня 2009</t>
  </si>
  <si>
    <t>1 мая</t>
  </si>
  <si>
    <t>на ЯК</t>
  </si>
  <si>
    <t>май</t>
  </si>
  <si>
    <t>1-6 мая</t>
  </si>
  <si>
    <t>Гельду забрали 6 мая</t>
  </si>
  <si>
    <t>Terra1</t>
  </si>
  <si>
    <t>на тел (kitten123)</t>
  </si>
  <si>
    <t>на тел (Маше)</t>
  </si>
  <si>
    <t>AM_78</t>
  </si>
  <si>
    <t>на тел (juliap)</t>
  </si>
  <si>
    <t>Paula</t>
  </si>
  <si>
    <t>Marie&amp;Greta</t>
  </si>
  <si>
    <t>наличн (juliap)</t>
  </si>
  <si>
    <t>mbiana</t>
  </si>
  <si>
    <t>наличн в клинике</t>
  </si>
  <si>
    <t>alisenok</t>
  </si>
  <si>
    <t>наличн(через alisenok)</t>
  </si>
  <si>
    <t>тимка</t>
  </si>
  <si>
    <t>helwig</t>
  </si>
  <si>
    <t>есть</t>
  </si>
  <si>
    <t>мать полосатика, кр пристроили беременную</t>
  </si>
  <si>
    <t>есть (а Ани Андр)</t>
  </si>
  <si>
    <t>в клинике</t>
  </si>
  <si>
    <t>мой взнос азиатам</t>
  </si>
  <si>
    <t>10 марта 2008</t>
  </si>
  <si>
    <t>30 янв 2009</t>
  </si>
  <si>
    <t>Альма</t>
  </si>
  <si>
    <t>из Шатуры</t>
  </si>
  <si>
    <t>Шатура</t>
  </si>
  <si>
    <t>12 мая</t>
  </si>
  <si>
    <t>Вега</t>
  </si>
  <si>
    <t>1-10 мая</t>
  </si>
  <si>
    <t>забрала Людмила 10 мая</t>
  </si>
  <si>
    <t>16-31 мая</t>
  </si>
  <si>
    <t>1-11 мая</t>
  </si>
  <si>
    <t>Раду забрали 11 мая</t>
  </si>
  <si>
    <t>Тина</t>
  </si>
  <si>
    <t>нов девочка с Тимирязевской</t>
  </si>
  <si>
    <t>пребывание в стационаре (с 20 апреля до 5 мая)</t>
  </si>
  <si>
    <t>Ryzheesolntse</t>
  </si>
  <si>
    <t>9 мая</t>
  </si>
  <si>
    <t>Елена100</t>
  </si>
  <si>
    <t>14 мая</t>
  </si>
  <si>
    <t>Джамиля (Мон Шер Вирсаль)</t>
  </si>
  <si>
    <t xml:space="preserve">Darik </t>
  </si>
  <si>
    <t>наличн (juliap) (плюс 70 пачек Барса от блох!)</t>
  </si>
  <si>
    <t>kitten123</t>
  </si>
  <si>
    <t>наличн (Ангинчик)</t>
  </si>
  <si>
    <t>5-14 мая (старая)</t>
  </si>
  <si>
    <t>15-31 мая (новая)</t>
  </si>
  <si>
    <t>14-31 мая</t>
  </si>
  <si>
    <t>Рица</t>
  </si>
  <si>
    <t>нов длинница с Речн вокз</t>
  </si>
  <si>
    <t>сука из Кожухово</t>
  </si>
  <si>
    <t>Тарзан</t>
  </si>
  <si>
    <t>Криста</t>
  </si>
  <si>
    <t>наличн</t>
  </si>
  <si>
    <t>17 мая</t>
  </si>
  <si>
    <t>17-31 мая (новая)</t>
  </si>
  <si>
    <t>неходячий кобель из Ивантеевки</t>
  </si>
  <si>
    <t>Рудольф</t>
  </si>
  <si>
    <t>котофей</t>
  </si>
  <si>
    <t>Дмитрий (приезжал посмотреть собак)</t>
  </si>
  <si>
    <t>15 мая</t>
  </si>
  <si>
    <t>наличн (в коровнике)</t>
  </si>
  <si>
    <t>JTosha</t>
  </si>
  <si>
    <t>сберкарта</t>
  </si>
  <si>
    <t>лично mspk</t>
  </si>
  <si>
    <t>корм</t>
  </si>
  <si>
    <t>рубец, трахея (общ вес 11кг)</t>
  </si>
  <si>
    <t>кефир</t>
  </si>
  <si>
    <t>анализ мочи</t>
  </si>
  <si>
    <t>да (mspk)</t>
  </si>
  <si>
    <t>Брюс</t>
  </si>
  <si>
    <t>Ник</t>
  </si>
  <si>
    <t>19 мая</t>
  </si>
  <si>
    <t>Ольга Морозова</t>
  </si>
  <si>
    <t>Deenushka</t>
  </si>
  <si>
    <t>наличн (Маше)</t>
  </si>
  <si>
    <t>18 мая</t>
  </si>
  <si>
    <t>Калинка</t>
  </si>
  <si>
    <t>15.05.2009 19:47</t>
  </si>
  <si>
    <t>Jtosha</t>
  </si>
  <si>
    <t>15.05.2009 22:34</t>
  </si>
  <si>
    <t>kjarra</t>
  </si>
  <si>
    <t>15.05.2009 23:01</t>
  </si>
  <si>
    <t>16.05.2009 19:39</t>
  </si>
  <si>
    <t>ta_bi</t>
  </si>
  <si>
    <t>16.05.2009 17:59</t>
  </si>
  <si>
    <t>16.05.2009 16:59</t>
  </si>
  <si>
    <t>турмалин, Solarian,  elle130</t>
  </si>
  <si>
    <t>17.05.2009 21:19</t>
  </si>
  <si>
    <t>zirka_sashki</t>
  </si>
  <si>
    <t>18.05.2009 11:11</t>
  </si>
  <si>
    <t>illegal_goddess</t>
  </si>
  <si>
    <t>19.05.2009 18:16</t>
  </si>
  <si>
    <t>KARAT</t>
  </si>
  <si>
    <t>18.05.2009 21:12</t>
  </si>
  <si>
    <t>Доша741</t>
  </si>
  <si>
    <t>19.05.2009 19:23</t>
  </si>
  <si>
    <t>19.05.2009 22:30</t>
  </si>
  <si>
    <t>chertik</t>
  </si>
  <si>
    <t>Рудик</t>
  </si>
  <si>
    <t>ВНИМАНИЕ:</t>
  </si>
  <si>
    <t>отдельная отчетность!!!</t>
  </si>
  <si>
    <t>10 мая</t>
  </si>
  <si>
    <t>Arwen (сеттер-Ко)</t>
  </si>
  <si>
    <t>16 мая</t>
  </si>
  <si>
    <t>наличн (в Балаш на ловца)</t>
  </si>
  <si>
    <t>услуги ловца</t>
  </si>
  <si>
    <t xml:space="preserve">забрали в Шатуру </t>
  </si>
  <si>
    <t>Овчар с Новорязанки от Ольги Морозовой</t>
  </si>
  <si>
    <t>18-31 мая</t>
  </si>
  <si>
    <t>вернули в пнд 18 мая</t>
  </si>
  <si>
    <t>стерилизация</t>
  </si>
  <si>
    <t>Ирина с цифирками</t>
  </si>
  <si>
    <t>20 мая</t>
  </si>
  <si>
    <t>16-17 мая (старая)</t>
  </si>
  <si>
    <t>я перевезла на Преображенку 17 мая</t>
  </si>
  <si>
    <t>20.05.2009 21:32</t>
  </si>
  <si>
    <t>20.05.2009 19:55</t>
  </si>
  <si>
    <t xml:space="preserve">Гельда </t>
  </si>
  <si>
    <t>эльмире Мтс</t>
  </si>
  <si>
    <t>21 мая</t>
  </si>
  <si>
    <t>пожилой из Бибирево от Ирины</t>
  </si>
  <si>
    <t>Салли</t>
  </si>
  <si>
    <t>25 мая</t>
  </si>
  <si>
    <t>24 мая</t>
  </si>
  <si>
    <t>леха11</t>
  </si>
  <si>
    <t>15-23 мая</t>
  </si>
  <si>
    <t>19-23 мая</t>
  </si>
  <si>
    <t>11-26 мая</t>
  </si>
  <si>
    <t>26 мая</t>
  </si>
  <si>
    <t>VEO-ARCHI</t>
  </si>
  <si>
    <t>rime</t>
  </si>
  <si>
    <t>остаток после оплаты передержки Белки</t>
  </si>
  <si>
    <t>Слай</t>
  </si>
  <si>
    <t>24-31 мая</t>
  </si>
  <si>
    <t>овчар из Солнцево, привезли мы с Володей (Тайга)</t>
  </si>
  <si>
    <t>НО с ВДНХ от Качуры</t>
  </si>
  <si>
    <t>ПМВ</t>
  </si>
  <si>
    <t>наличн (mspk)</t>
  </si>
  <si>
    <t>прием в Беланте, рентген, лек-ва</t>
  </si>
  <si>
    <t>Норд-2</t>
  </si>
  <si>
    <t>у Юльмы за прием</t>
  </si>
  <si>
    <t>К.</t>
  </si>
  <si>
    <t>20-23 мая</t>
  </si>
  <si>
    <t>за Доминго (Аякса) (хозяин матери)</t>
  </si>
  <si>
    <t>Наташа (нов хоз Норы)</t>
  </si>
  <si>
    <t>25-26 мая</t>
  </si>
  <si>
    <t>Аякс (Доминго)</t>
  </si>
  <si>
    <t xml:space="preserve">Джина ВЕО </t>
  </si>
  <si>
    <t>ловец Татьяна (Новогир)</t>
  </si>
  <si>
    <t>rozenknop</t>
  </si>
  <si>
    <t>3 июня</t>
  </si>
  <si>
    <t>Blonda</t>
  </si>
  <si>
    <t>4 июня</t>
  </si>
  <si>
    <t>31 мая</t>
  </si>
  <si>
    <t>удаление опухоли в Беланте</t>
  </si>
  <si>
    <t>да</t>
  </si>
  <si>
    <t>19-30 мая</t>
  </si>
  <si>
    <t>1-15 июня</t>
  </si>
  <si>
    <t>30 мая</t>
  </si>
  <si>
    <t>1 июня</t>
  </si>
  <si>
    <t>30 мая - 15 июня</t>
  </si>
  <si>
    <t>перевезла в Малаховку Лена и Рита 1 июня</t>
  </si>
  <si>
    <t>Сури</t>
  </si>
  <si>
    <t>Пират</t>
  </si>
  <si>
    <t>22 мая</t>
  </si>
  <si>
    <t>Levsem</t>
  </si>
  <si>
    <t>Лена и Зайка (через kudolga - claws)</t>
  </si>
  <si>
    <t>28 мая</t>
  </si>
  <si>
    <t>29 мая</t>
  </si>
  <si>
    <t>1т-Герда</t>
  </si>
  <si>
    <t>16-28 мая</t>
  </si>
  <si>
    <t>28 мая Аня отвезла к Наташе в Бутово</t>
  </si>
  <si>
    <t>овчар из Бибирево от Ирины Ждановой, 30 мая я перевезла в Орехово</t>
  </si>
  <si>
    <t>31 мая-2 июня</t>
  </si>
  <si>
    <t>НО привязанная в Строгино. Аня првезла 31 мая, забрала к альке 2 июня</t>
  </si>
  <si>
    <t>Аня привезла обратно из Бутово 1 июня</t>
  </si>
  <si>
    <t>6 июня</t>
  </si>
  <si>
    <t>Betsi</t>
  </si>
  <si>
    <t>наличн (juliap) в коровнике</t>
  </si>
  <si>
    <t>6-15 июня</t>
  </si>
  <si>
    <t>метис ВЕО из Домодед р-на. Привезли Бетси с мужем 6 июня</t>
  </si>
  <si>
    <t>метис ВЕО от бетси</t>
  </si>
  <si>
    <t>8 июня</t>
  </si>
  <si>
    <t>Falcor</t>
  </si>
  <si>
    <t>Малышка (метисочка 8-9 мес)</t>
  </si>
  <si>
    <t>8916-495-6507 ; 325-75-29</t>
  </si>
  <si>
    <t>9 июня</t>
  </si>
  <si>
    <t>мой взнос азиатам. Июнь</t>
  </si>
  <si>
    <t>1-10 июня</t>
  </si>
  <si>
    <t>10 июня Аня отвезли к Юр Мих на просп мира</t>
  </si>
  <si>
    <t>Kurt</t>
  </si>
  <si>
    <t>Kuzjao</t>
  </si>
  <si>
    <t>11 июня</t>
  </si>
  <si>
    <t>да (у mspk)</t>
  </si>
  <si>
    <t>лекарства</t>
  </si>
  <si>
    <t>прививка</t>
  </si>
  <si>
    <t>16-30 июня</t>
  </si>
  <si>
    <t>27 мая - 15 июня</t>
  </si>
  <si>
    <t>31 мая - 13 июня</t>
  </si>
  <si>
    <t>13 июня</t>
  </si>
  <si>
    <t>прием в Медв, анализы</t>
  </si>
  <si>
    <r>
      <t>ПО</t>
    </r>
    <r>
      <rPr>
        <b/>
        <sz val="10"/>
        <rFont val="Arial"/>
        <family val="2"/>
      </rPr>
      <t xml:space="preserve"> ГЕРЕ</t>
    </r>
    <r>
      <rPr>
        <sz val="10"/>
        <rFont val="Arial"/>
        <family val="2"/>
      </rPr>
      <t xml:space="preserve"> ИДЕТ ОТДЕЛЬНАЯ ОТЧЕТНОСТЬ!!!</t>
    </r>
  </si>
  <si>
    <r>
      <t xml:space="preserve">По </t>
    </r>
    <r>
      <rPr>
        <b/>
        <sz val="10"/>
        <rFont val="Arial"/>
        <family val="2"/>
      </rPr>
      <t>Рудику</t>
    </r>
    <r>
      <rPr>
        <sz val="10"/>
        <rFont val="Arial"/>
        <family val="2"/>
      </rPr>
      <t xml:space="preserve"> отчетность также велась отдельно</t>
    </r>
  </si>
  <si>
    <t>Olga2000</t>
  </si>
  <si>
    <t>14 июня</t>
  </si>
  <si>
    <t>Гера</t>
  </si>
  <si>
    <t>Muris</t>
  </si>
  <si>
    <t>по согласованию с последними (по дате) благотворителями</t>
  </si>
  <si>
    <t>остаток средств,собранных на Рудика</t>
  </si>
  <si>
    <t>15 июня</t>
  </si>
  <si>
    <t>Сергей</t>
  </si>
  <si>
    <t>Лена(нов хозяйка Сури)</t>
  </si>
  <si>
    <t>Эльмира (коллега juliap)</t>
  </si>
  <si>
    <t>17 июня</t>
  </si>
  <si>
    <t>прием в Беланте, соскоб</t>
  </si>
  <si>
    <t>16-17 июня</t>
  </si>
  <si>
    <t>черная ВЕО с Дмитровки (Софьи Ковалевской)</t>
  </si>
  <si>
    <t>18 июня</t>
  </si>
  <si>
    <t>Кегля</t>
  </si>
  <si>
    <t>18.06.2009 17:03</t>
  </si>
  <si>
    <t>Терминал ОСМП, пополнение кошелька</t>
  </si>
  <si>
    <t>18.06.2009 10:10</t>
  </si>
  <si>
    <t>Перевод с Яндекс.Кошелька</t>
  </si>
  <si>
    <t>17.06.2009 17:36</t>
  </si>
  <si>
    <t>17.06.2009 15:19</t>
  </si>
  <si>
    <t>Интернет-банк «Альфа-Клик», пополнение</t>
  </si>
  <si>
    <t>МариМю</t>
  </si>
  <si>
    <t xml:space="preserve">salomander </t>
  </si>
  <si>
    <t>Багира113</t>
  </si>
  <si>
    <t>Darik</t>
  </si>
  <si>
    <t>20 июня</t>
  </si>
  <si>
    <t>наличн (Юльма)</t>
  </si>
  <si>
    <t>у Юльмы</t>
  </si>
  <si>
    <t>Юльма</t>
  </si>
  <si>
    <t>участники выставки мнопородки клуба Мон Шер Вирсаль</t>
  </si>
  <si>
    <t>16-20 июня</t>
  </si>
  <si>
    <t>16-20 июня (старая)</t>
  </si>
  <si>
    <t>20-30 июня</t>
  </si>
  <si>
    <t>20-30 июня (новая)</t>
  </si>
  <si>
    <t>Клиф</t>
  </si>
  <si>
    <t>Гай</t>
  </si>
  <si>
    <t>Опра</t>
  </si>
  <si>
    <t>Габи</t>
  </si>
  <si>
    <t>ВЕО из автобуса 790 с Красногвардейской</t>
  </si>
  <si>
    <t>Кобель ВЕО из пожарки в Гольяново</t>
  </si>
  <si>
    <t>Сука с цепи из Люберецк р-на</t>
  </si>
  <si>
    <t>вкл 500 на Герду из шатуры</t>
  </si>
  <si>
    <t>на тел (Ангинчик)</t>
  </si>
  <si>
    <t>Ангинчик</t>
  </si>
  <si>
    <t>21 июня</t>
  </si>
  <si>
    <t>NikName</t>
  </si>
  <si>
    <t>половина стоимости усыпления и кремации</t>
  </si>
  <si>
    <t>16-23 июня</t>
  </si>
  <si>
    <t>16-24 июня (старая)</t>
  </si>
  <si>
    <t>24-30 июня (новая)</t>
  </si>
  <si>
    <t>25 июня</t>
  </si>
  <si>
    <t>N_P</t>
  </si>
  <si>
    <t>предпочтительно Гере или Кегле</t>
  </si>
  <si>
    <t>Джози</t>
  </si>
  <si>
    <t>НО из-под Одинцово</t>
  </si>
  <si>
    <t>Царицыно (ЭКО)</t>
  </si>
  <si>
    <t>26-30 июня</t>
  </si>
  <si>
    <t>Стейси</t>
  </si>
  <si>
    <t>новая девочка из Солнцево от Несси</t>
  </si>
  <si>
    <t>20-27 июня</t>
  </si>
  <si>
    <t>Сука из Солнцево от Несси</t>
  </si>
  <si>
    <t>Света Волча</t>
  </si>
  <si>
    <t>8-905-568-2961</t>
  </si>
  <si>
    <t>8-499-161-6982</t>
  </si>
  <si>
    <t>19 июня</t>
  </si>
  <si>
    <t>26 июня</t>
  </si>
  <si>
    <t>на тел (juliap) х1211</t>
  </si>
  <si>
    <t>каниквантел</t>
  </si>
  <si>
    <t>Тихон</t>
  </si>
  <si>
    <t>Кобель НО из Тишково</t>
  </si>
  <si>
    <t>17-27 июня</t>
  </si>
  <si>
    <t>злобный НО из Кожухово. Забрали в Калугу 27 июня</t>
  </si>
  <si>
    <t>сука НО из Одинцовского р-на (через Ангинчик). Я отвезла Ларисе в Марьеино 27 июня</t>
  </si>
  <si>
    <t>кобель НО из Тишково.  Привезла Galika и I love Rich</t>
  </si>
  <si>
    <t>28-30 июня</t>
  </si>
  <si>
    <t>27 июня</t>
  </si>
  <si>
    <t>новые хозяева Слая</t>
  </si>
  <si>
    <t>наличн (Ане)</t>
  </si>
  <si>
    <t>28 июня</t>
  </si>
  <si>
    <t>29 июня</t>
  </si>
  <si>
    <t>июнь</t>
  </si>
  <si>
    <t>23 июня</t>
  </si>
  <si>
    <t>Анна Сергеева</t>
  </si>
  <si>
    <t>наличн (в Аверсе)</t>
  </si>
  <si>
    <t>осмотр, наркоз, клизма, рентген</t>
  </si>
  <si>
    <t>лактостоп, антибиотики</t>
  </si>
  <si>
    <t>щенок 3 мес девочка от Зани</t>
  </si>
  <si>
    <t>пока нет телефона</t>
  </si>
  <si>
    <t>щенок 3 мес девочка от Качуры</t>
  </si>
  <si>
    <t>8-915-08-08-402</t>
  </si>
  <si>
    <t>Лиза</t>
  </si>
  <si>
    <t>щенок 5-6 мес от Галины Ивановны</t>
  </si>
  <si>
    <t>Хабаровская</t>
  </si>
  <si>
    <t>466-95-49</t>
  </si>
  <si>
    <t>Галина Ивановна</t>
  </si>
  <si>
    <t>30 июня 2009</t>
  </si>
  <si>
    <t>метис-подросток из темы</t>
  </si>
  <si>
    <t>Наташа</t>
  </si>
  <si>
    <t>щенок 1 мес</t>
  </si>
  <si>
    <t>30 июня</t>
  </si>
  <si>
    <t>наличн (Свете)</t>
  </si>
  <si>
    <t>Отдала Свете на корм для собак</t>
  </si>
  <si>
    <t>Джози, Брюс, Гельда, Норд</t>
  </si>
  <si>
    <t>БАЛАНС на 30 июня 2009</t>
  </si>
  <si>
    <t>Onna</t>
  </si>
  <si>
    <t>30 июня (у Юльмы)</t>
  </si>
  <si>
    <t>стерилизация (Беланта)</t>
  </si>
  <si>
    <t>Patchouli</t>
  </si>
  <si>
    <t>senya</t>
  </si>
  <si>
    <t>налич (Маше)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</si>
</sst>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color indexed="10"/>
      <name val="Arial"/>
      <family val="2"/>
    </font>
    <font>
      <sz val="9"/>
      <name val="Courier New"/>
      <family val="3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b/>
      <sz val="10"/>
      <color indexed="10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  <font>
      <b/>
      <sz val="10"/>
      <color rgb="FFFF0000"/>
      <name val="Arial"/>
      <family val="2"/>
    </font>
    <font>
      <sz val="8.8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B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60">
      <alignment/>
      <protection/>
    </xf>
    <xf numFmtId="0" fontId="0" fillId="0" borderId="12" xfId="60" applyBorder="1" applyAlignment="1">
      <alignment horizontal="center"/>
      <protection/>
    </xf>
    <xf numFmtId="175" fontId="0" fillId="0" borderId="0" xfId="44" applyNumberFormat="1" applyAlignment="1">
      <alignment/>
    </xf>
    <xf numFmtId="0" fontId="0" fillId="0" borderId="12" xfId="60" applyFont="1" applyBorder="1" applyAlignment="1">
      <alignment horizontal="center"/>
      <protection/>
    </xf>
    <xf numFmtId="0" fontId="0" fillId="0" borderId="0" xfId="60" applyFont="1">
      <alignment/>
      <protection/>
    </xf>
    <xf numFmtId="173" fontId="0" fillId="34" borderId="12" xfId="42" applyNumberFormat="1" applyFont="1" applyFill="1" applyBorder="1" applyAlignment="1">
      <alignment/>
    </xf>
    <xf numFmtId="173" fontId="3" fillId="33" borderId="12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60" applyBorder="1">
      <alignment/>
      <protection/>
    </xf>
    <xf numFmtId="0" fontId="0" fillId="0" borderId="12" xfId="60" applyFont="1" applyBorder="1">
      <alignment/>
      <protection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35" borderId="0" xfId="60" applyFill="1">
      <alignment/>
      <protection/>
    </xf>
    <xf numFmtId="0" fontId="3" fillId="35" borderId="0" xfId="60" applyFont="1" applyFill="1">
      <alignment/>
      <protection/>
    </xf>
    <xf numFmtId="173" fontId="3" fillId="0" borderId="14" xfId="42" applyNumberFormat="1" applyFont="1" applyBorder="1" applyAlignment="1">
      <alignment/>
    </xf>
    <xf numFmtId="0" fontId="0" fillId="0" borderId="12" xfId="60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73" fontId="0" fillId="0" borderId="0" xfId="42" applyNumberFormat="1" applyFont="1" applyAlignment="1">
      <alignment/>
    </xf>
    <xf numFmtId="175" fontId="0" fillId="0" borderId="0" xfId="60" applyNumberFormat="1">
      <alignment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13" borderId="13" xfId="0" applyFill="1" applyBorder="1" applyAlignment="1">
      <alignment horizontal="center"/>
    </xf>
    <xf numFmtId="0" fontId="0" fillId="13" borderId="12" xfId="60" applyFont="1" applyFill="1" applyBorder="1" applyAlignment="1">
      <alignment horizontal="center"/>
      <protection/>
    </xf>
    <xf numFmtId="0" fontId="0" fillId="13" borderId="12" xfId="60" applyFont="1" applyFill="1" applyBorder="1">
      <alignment/>
      <protection/>
    </xf>
    <xf numFmtId="0" fontId="0" fillId="0" borderId="0" xfId="0" applyAlignment="1">
      <alignment horizontal="right"/>
    </xf>
    <xf numFmtId="0" fontId="0" fillId="37" borderId="12" xfId="60" applyFont="1" applyFill="1" applyBorder="1" applyAlignment="1">
      <alignment horizontal="center"/>
      <protection/>
    </xf>
    <xf numFmtId="0" fontId="0" fillId="37" borderId="12" xfId="60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60" applyFont="1" applyFill="1" applyBorder="1" applyAlignment="1">
      <alignment horizontal="center"/>
      <protection/>
    </xf>
    <xf numFmtId="0" fontId="0" fillId="38" borderId="12" xfId="60" applyFill="1" applyBorder="1" applyAlignment="1">
      <alignment horizontal="center"/>
      <protection/>
    </xf>
    <xf numFmtId="0" fontId="0" fillId="38" borderId="12" xfId="0" applyFill="1" applyBorder="1" applyAlignment="1">
      <alignment horizontal="left"/>
    </xf>
    <xf numFmtId="0" fontId="0" fillId="38" borderId="12" xfId="60" applyFont="1" applyFill="1" applyBorder="1" applyAlignment="1">
      <alignment horizontal="center"/>
      <protection/>
    </xf>
    <xf numFmtId="0" fontId="0" fillId="38" borderId="12" xfId="60" applyFont="1" applyFill="1" applyBorder="1">
      <alignment/>
      <protection/>
    </xf>
    <xf numFmtId="0" fontId="0" fillId="38" borderId="12" xfId="60" applyFill="1" applyBorder="1">
      <alignment/>
      <protection/>
    </xf>
    <xf numFmtId="0" fontId="49" fillId="38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9" borderId="12" xfId="60" applyFill="1" applyBorder="1">
      <alignment/>
      <protection/>
    </xf>
    <xf numFmtId="0" fontId="0" fillId="39" borderId="12" xfId="60" applyFont="1" applyFill="1" applyBorder="1" applyAlignment="1">
      <alignment horizontal="center"/>
      <protection/>
    </xf>
    <xf numFmtId="0" fontId="0" fillId="39" borderId="12" xfId="60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7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12" xfId="60" applyFont="1" applyFill="1" applyBorder="1" applyAlignment="1">
      <alignment horizontal="center"/>
      <protection/>
    </xf>
    <xf numFmtId="0" fontId="0" fillId="10" borderId="12" xfId="60" applyFont="1" applyFill="1" applyBorder="1">
      <alignment/>
      <protection/>
    </xf>
    <xf numFmtId="0" fontId="0" fillId="40" borderId="12" xfId="60" applyFill="1" applyBorder="1">
      <alignment/>
      <protection/>
    </xf>
    <xf numFmtId="0" fontId="0" fillId="40" borderId="12" xfId="60" applyFont="1" applyFill="1" applyBorder="1" applyAlignment="1">
      <alignment horizontal="center"/>
      <protection/>
    </xf>
    <xf numFmtId="0" fontId="0" fillId="40" borderId="12" xfId="60" applyFont="1" applyFill="1" applyBorder="1">
      <alignment/>
      <protection/>
    </xf>
    <xf numFmtId="0" fontId="7" fillId="0" borderId="0" xfId="0" applyFont="1" applyAlignment="1">
      <alignment/>
    </xf>
    <xf numFmtId="0" fontId="0" fillId="10" borderId="12" xfId="0" applyFont="1" applyFill="1" applyBorder="1" applyAlignment="1">
      <alignment horizontal="left"/>
    </xf>
    <xf numFmtId="0" fontId="0" fillId="37" borderId="12" xfId="60" applyFont="1" applyFill="1" applyBorder="1" applyAlignment="1">
      <alignment horizontal="right"/>
      <protection/>
    </xf>
    <xf numFmtId="0" fontId="0" fillId="10" borderId="12" xfId="60" applyFont="1" applyFill="1" applyBorder="1" applyAlignment="1">
      <alignment horizontal="right"/>
      <protection/>
    </xf>
    <xf numFmtId="173" fontId="0" fillId="0" borderId="12" xfId="42" applyNumberFormat="1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3" borderId="12" xfId="60" applyFill="1" applyBorder="1" applyAlignment="1">
      <alignment horizontal="center"/>
      <protection/>
    </xf>
    <xf numFmtId="0" fontId="0" fillId="13" borderId="12" xfId="60" applyFill="1" applyBorder="1">
      <alignment/>
      <protection/>
    </xf>
    <xf numFmtId="0" fontId="3" fillId="0" borderId="1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173" fontId="50" fillId="0" borderId="17" xfId="0" applyNumberFormat="1" applyFont="1" applyBorder="1" applyAlignment="1">
      <alignment horizontal="center"/>
    </xf>
    <xf numFmtId="0" fontId="0" fillId="17" borderId="12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left"/>
    </xf>
    <xf numFmtId="0" fontId="0" fillId="0" borderId="12" xfId="58" applyFont="1" applyBorder="1" applyAlignment="1">
      <alignment horizontal="center"/>
      <protection/>
    </xf>
    <xf numFmtId="173" fontId="3" fillId="0" borderId="0" xfId="42" applyNumberFormat="1" applyFont="1" applyFill="1" applyAlignment="1">
      <alignment horizontal="center"/>
    </xf>
    <xf numFmtId="0" fontId="0" fillId="13" borderId="13" xfId="0" applyFont="1" applyFill="1" applyBorder="1" applyAlignment="1">
      <alignment/>
    </xf>
    <xf numFmtId="16" fontId="0" fillId="0" borderId="12" xfId="0" applyNumberFormat="1" applyFill="1" applyBorder="1" applyAlignment="1">
      <alignment/>
    </xf>
    <xf numFmtId="0" fontId="51" fillId="10" borderId="12" xfId="0" applyFont="1" applyFill="1" applyBorder="1" applyAlignment="1">
      <alignment vertical="top" indent="1"/>
    </xf>
    <xf numFmtId="0" fontId="51" fillId="10" borderId="12" xfId="0" applyFont="1" applyFill="1" applyBorder="1" applyAlignment="1">
      <alignment horizontal="right" vertical="top" indent="1"/>
    </xf>
    <xf numFmtId="0" fontId="51" fillId="10" borderId="12" xfId="0" applyFont="1" applyFill="1" applyBorder="1" applyAlignment="1">
      <alignment horizontal="center" vertical="top"/>
    </xf>
    <xf numFmtId="0" fontId="51" fillId="41" borderId="12" xfId="0" applyFont="1" applyFill="1" applyBorder="1" applyAlignment="1">
      <alignment horizontal="center" vertical="top"/>
    </xf>
    <xf numFmtId="0" fontId="51" fillId="10" borderId="12" xfId="0" applyFont="1" applyFill="1" applyBorder="1" applyAlignment="1">
      <alignment horizontal="left" vertical="top"/>
    </xf>
    <xf numFmtId="175" fontId="32" fillId="10" borderId="12" xfId="42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2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" fontId="0" fillId="0" borderId="13" xfId="0" applyNumberFormat="1" applyFill="1" applyBorder="1" applyAlignment="1">
      <alignment/>
    </xf>
    <xf numFmtId="0" fontId="51" fillId="0" borderId="12" xfId="0" applyFont="1" applyBorder="1" applyAlignment="1">
      <alignment horizontal="right" vertical="top" indent="1"/>
    </xf>
    <xf numFmtId="0" fontId="51" fillId="0" borderId="12" xfId="0" applyFont="1" applyBorder="1" applyAlignment="1">
      <alignment vertical="top" indent="1"/>
    </xf>
    <xf numFmtId="0" fontId="0" fillId="10" borderId="12" xfId="60" applyFill="1" applyBorder="1">
      <alignment/>
      <protection/>
    </xf>
    <xf numFmtId="0" fontId="0" fillId="0" borderId="12" xfId="0" applyFont="1" applyBorder="1" applyAlignment="1">
      <alignment horizontal="left"/>
    </xf>
    <xf numFmtId="16" fontId="0" fillId="0" borderId="13" xfId="0" applyNumberFormat="1" applyFont="1" applyFill="1" applyBorder="1" applyAlignment="1">
      <alignment/>
    </xf>
    <xf numFmtId="0" fontId="0" fillId="10" borderId="12" xfId="60" applyFill="1" applyBorder="1" applyAlignment="1">
      <alignment horizontal="center"/>
      <protection/>
    </xf>
    <xf numFmtId="173" fontId="0" fillId="0" borderId="12" xfId="42" applyNumberFormat="1" applyFont="1" applyFill="1" applyBorder="1" applyAlignment="1">
      <alignment horizontal="right"/>
    </xf>
    <xf numFmtId="0" fontId="3" fillId="0" borderId="12" xfId="60" applyFont="1" applyBorder="1">
      <alignment/>
      <protection/>
    </xf>
    <xf numFmtId="0" fontId="2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8" fillId="0" borderId="0" xfId="60" applyFont="1">
      <alignment/>
      <protection/>
    </xf>
    <xf numFmtId="0" fontId="9" fillId="0" borderId="0" xfId="54" applyFont="1" applyAlignment="1" applyProtection="1">
      <alignment vertical="top" wrapText="1"/>
      <protection/>
    </xf>
    <xf numFmtId="0" fontId="0" fillId="37" borderId="13" xfId="0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" fontId="0" fillId="0" borderId="13" xfId="0" applyNumberFormat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0" borderId="0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oo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ney.yandex.ru/payment.xml?payment-id=298645437502020004&amp;scid=" TargetMode="External" /><Relationship Id="rId2" Type="http://schemas.openxmlformats.org/officeDocument/2006/relationships/hyperlink" Target="https://money.yandex.ru/payment.xml?payment-id=597241274848050009&amp;scid=767" TargetMode="External" /><Relationship Id="rId3" Type="http://schemas.openxmlformats.org/officeDocument/2006/relationships/hyperlink" Target="https://money.yandex.ru/payment.xml?payment-id=298560998758032004&amp;scid=" TargetMode="External" /><Relationship Id="rId4" Type="http://schemas.openxmlformats.org/officeDocument/2006/relationships/hyperlink" Target="https://money.yandex.ru/payment.xml?payment-id=298552751249096004&amp;scid=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72">
      <selection activeCell="C184" sqref="C184"/>
    </sheetView>
  </sheetViews>
  <sheetFormatPr defaultColWidth="9.140625" defaultRowHeight="12.75"/>
  <cols>
    <col min="1" max="1" width="13.421875" style="0" customWidth="1"/>
    <col min="2" max="2" width="9.28125" style="2" customWidth="1"/>
    <col min="3" max="3" width="28.8515625" style="2" customWidth="1"/>
    <col min="4" max="4" width="33.140625" style="0" customWidth="1"/>
    <col min="5" max="5" width="21.00390625" style="2" customWidth="1"/>
    <col min="6" max="6" width="16.421875" style="0" customWidth="1"/>
    <col min="7" max="7" width="10.7109375" style="0" customWidth="1"/>
  </cols>
  <sheetData>
    <row r="1" ht="12.75">
      <c r="A1" s="71" t="s">
        <v>174</v>
      </c>
    </row>
    <row r="2" ht="12.75"/>
    <row r="3" ht="12.75">
      <c r="A3" s="1" t="s">
        <v>0</v>
      </c>
    </row>
    <row r="4" spans="1:9" ht="12.75">
      <c r="A4" s="7" t="s">
        <v>1</v>
      </c>
      <c r="B4" s="8" t="s">
        <v>2</v>
      </c>
      <c r="C4" s="8" t="s">
        <v>4</v>
      </c>
      <c r="D4" s="8" t="s">
        <v>5</v>
      </c>
      <c r="E4" s="8" t="s">
        <v>13</v>
      </c>
      <c r="F4" s="8" t="s">
        <v>6</v>
      </c>
      <c r="G4" s="16" t="s">
        <v>14</v>
      </c>
      <c r="I4" s="40" t="s">
        <v>57</v>
      </c>
    </row>
    <row r="5" spans="1:7" ht="12.75">
      <c r="A5" s="17" t="s">
        <v>15</v>
      </c>
      <c r="B5" s="18"/>
      <c r="C5" s="18"/>
      <c r="D5" s="18"/>
      <c r="E5" s="18"/>
      <c r="F5" s="41">
        <v>18526</v>
      </c>
      <c r="G5" s="7"/>
    </row>
    <row r="6" spans="1:7" ht="12.75">
      <c r="A6" s="56" t="s">
        <v>175</v>
      </c>
      <c r="B6" s="91">
        <v>3040</v>
      </c>
      <c r="C6" s="62" t="s">
        <v>183</v>
      </c>
      <c r="D6" s="101" t="s">
        <v>176</v>
      </c>
      <c r="E6" s="47"/>
      <c r="F6" s="8">
        <f>F5+B6</f>
        <v>21566</v>
      </c>
      <c r="G6" s="8"/>
    </row>
    <row r="7" spans="1:7" ht="12.75">
      <c r="A7" s="7" t="s">
        <v>164</v>
      </c>
      <c r="B7" s="8">
        <v>3000</v>
      </c>
      <c r="C7" s="8" t="s">
        <v>166</v>
      </c>
      <c r="D7" s="62" t="s">
        <v>167</v>
      </c>
      <c r="E7" s="47"/>
      <c r="F7" s="8">
        <f aca="true" t="shared" si="0" ref="F7:F86">F6+B7</f>
        <v>24566</v>
      </c>
      <c r="G7" s="8"/>
    </row>
    <row r="8" spans="1:7" ht="12.75">
      <c r="A8" s="30" t="s">
        <v>165</v>
      </c>
      <c r="B8" s="91">
        <v>10000</v>
      </c>
      <c r="C8" s="62" t="s">
        <v>68</v>
      </c>
      <c r="D8" s="62"/>
      <c r="E8" s="47"/>
      <c r="F8" s="8">
        <f t="shared" si="0"/>
        <v>34566</v>
      </c>
      <c r="G8" s="8"/>
    </row>
    <row r="9" spans="1:7" ht="12.75">
      <c r="A9" s="30" t="s">
        <v>90</v>
      </c>
      <c r="B9" s="91">
        <v>1000</v>
      </c>
      <c r="C9" s="62" t="s">
        <v>16</v>
      </c>
      <c r="D9" s="62" t="s">
        <v>184</v>
      </c>
      <c r="E9" s="57" t="s">
        <v>159</v>
      </c>
      <c r="F9" s="8">
        <f t="shared" si="0"/>
        <v>35566</v>
      </c>
      <c r="G9" s="8"/>
    </row>
    <row r="10" spans="1:7" ht="12.75">
      <c r="A10" s="30" t="s">
        <v>90</v>
      </c>
      <c r="B10" s="91">
        <v>1000</v>
      </c>
      <c r="C10" s="62" t="s">
        <v>185</v>
      </c>
      <c r="D10" s="62" t="s">
        <v>182</v>
      </c>
      <c r="E10" s="57" t="s">
        <v>159</v>
      </c>
      <c r="F10" s="8">
        <f t="shared" si="0"/>
        <v>36566</v>
      </c>
      <c r="G10" s="8"/>
    </row>
    <row r="11" spans="1:7" ht="12.75">
      <c r="A11" s="30" t="s">
        <v>90</v>
      </c>
      <c r="B11" s="91">
        <v>5000</v>
      </c>
      <c r="C11" s="62" t="s">
        <v>186</v>
      </c>
      <c r="D11" s="62" t="s">
        <v>187</v>
      </c>
      <c r="E11" s="47"/>
      <c r="F11" s="8">
        <f t="shared" si="0"/>
        <v>41566</v>
      </c>
      <c r="G11" s="8"/>
    </row>
    <row r="12" spans="1:7" ht="12.75">
      <c r="A12" s="30" t="s">
        <v>172</v>
      </c>
      <c r="B12" s="91">
        <v>1000</v>
      </c>
      <c r="C12" s="62" t="s">
        <v>188</v>
      </c>
      <c r="D12" s="62" t="s">
        <v>189</v>
      </c>
      <c r="E12" s="57" t="s">
        <v>159</v>
      </c>
      <c r="F12" s="8">
        <f t="shared" si="0"/>
        <v>42566</v>
      </c>
      <c r="G12" s="8"/>
    </row>
    <row r="13" spans="1:7" ht="12.75">
      <c r="A13" s="30" t="s">
        <v>172</v>
      </c>
      <c r="B13" s="91">
        <v>1000</v>
      </c>
      <c r="C13" s="62" t="s">
        <v>190</v>
      </c>
      <c r="D13" s="62" t="s">
        <v>187</v>
      </c>
      <c r="E13" s="47"/>
      <c r="F13" s="8">
        <f t="shared" si="0"/>
        <v>43566</v>
      </c>
      <c r="G13" s="8"/>
    </row>
    <row r="14" spans="1:7" ht="12.75">
      <c r="A14" s="30" t="s">
        <v>172</v>
      </c>
      <c r="B14" s="91">
        <v>3000</v>
      </c>
      <c r="C14" s="62" t="s">
        <v>183</v>
      </c>
      <c r="D14" s="62" t="s">
        <v>191</v>
      </c>
      <c r="E14" s="47"/>
      <c r="F14" s="8">
        <f t="shared" si="0"/>
        <v>46566</v>
      </c>
      <c r="G14" s="8"/>
    </row>
    <row r="15" spans="1:7" ht="12.75">
      <c r="A15" s="30" t="s">
        <v>172</v>
      </c>
      <c r="B15" s="91">
        <v>500</v>
      </c>
      <c r="C15" s="62" t="s">
        <v>180</v>
      </c>
      <c r="D15" s="62" t="s">
        <v>181</v>
      </c>
      <c r="E15" s="57" t="s">
        <v>159</v>
      </c>
      <c r="F15" s="8">
        <f t="shared" si="0"/>
        <v>47066</v>
      </c>
      <c r="G15" s="8"/>
    </row>
    <row r="16" spans="1:7" ht="12.75">
      <c r="A16" s="30" t="s">
        <v>172</v>
      </c>
      <c r="B16" s="91">
        <v>500</v>
      </c>
      <c r="C16" s="62" t="s">
        <v>171</v>
      </c>
      <c r="D16" s="62" t="s">
        <v>182</v>
      </c>
      <c r="E16" s="57" t="s">
        <v>159</v>
      </c>
      <c r="F16" s="8">
        <f t="shared" si="0"/>
        <v>47566</v>
      </c>
      <c r="G16" s="8"/>
    </row>
    <row r="17" spans="1:7" ht="12.75">
      <c r="A17" s="30" t="s">
        <v>172</v>
      </c>
      <c r="B17" s="91">
        <v>29600</v>
      </c>
      <c r="C17" s="62" t="s">
        <v>149</v>
      </c>
      <c r="D17" s="62" t="s">
        <v>197</v>
      </c>
      <c r="E17" s="57" t="s">
        <v>133</v>
      </c>
      <c r="F17" s="8">
        <f t="shared" si="0"/>
        <v>77166</v>
      </c>
      <c r="G17" s="8"/>
    </row>
    <row r="18" spans="1:7" ht="12.75">
      <c r="A18" s="30" t="s">
        <v>32</v>
      </c>
      <c r="B18" s="91">
        <v>1000</v>
      </c>
      <c r="C18" s="57" t="s">
        <v>193</v>
      </c>
      <c r="D18" s="8" t="s">
        <v>176</v>
      </c>
      <c r="E18" s="8" t="s">
        <v>159</v>
      </c>
      <c r="F18" s="8">
        <f t="shared" si="0"/>
        <v>78166</v>
      </c>
      <c r="G18" s="8"/>
    </row>
    <row r="19" spans="1:7" ht="12.75">
      <c r="A19" s="30" t="s">
        <v>46</v>
      </c>
      <c r="B19" s="91">
        <v>1000</v>
      </c>
      <c r="C19" s="62" t="s">
        <v>214</v>
      </c>
      <c r="D19" s="8" t="s">
        <v>176</v>
      </c>
      <c r="E19" s="8" t="s">
        <v>159</v>
      </c>
      <c r="F19" s="8">
        <f t="shared" si="0"/>
        <v>79166</v>
      </c>
      <c r="G19" s="8"/>
    </row>
    <row r="20" spans="1:7" ht="12.75">
      <c r="A20" s="30" t="s">
        <v>204</v>
      </c>
      <c r="B20" s="91">
        <v>150</v>
      </c>
      <c r="C20" s="62" t="s">
        <v>205</v>
      </c>
      <c r="D20" s="8" t="s">
        <v>184</v>
      </c>
      <c r="E20" s="57"/>
      <c r="F20" s="8">
        <f t="shared" si="0"/>
        <v>79316</v>
      </c>
      <c r="G20" s="8"/>
    </row>
    <row r="21" spans="1:7" ht="12.75">
      <c r="A21" s="30" t="s">
        <v>215</v>
      </c>
      <c r="B21" s="91">
        <v>1000</v>
      </c>
      <c r="C21" s="57" t="s">
        <v>216</v>
      </c>
      <c r="D21" s="62" t="s">
        <v>182</v>
      </c>
      <c r="E21" s="57" t="s">
        <v>159</v>
      </c>
      <c r="F21" s="8">
        <f t="shared" si="0"/>
        <v>80316</v>
      </c>
      <c r="G21" s="8"/>
    </row>
    <row r="22" spans="1:7" ht="12.75">
      <c r="A22" s="56" t="s">
        <v>280</v>
      </c>
      <c r="B22" s="91">
        <v>3000</v>
      </c>
      <c r="C22" s="57" t="s">
        <v>281</v>
      </c>
      <c r="D22" s="62" t="s">
        <v>167</v>
      </c>
      <c r="E22" s="57"/>
      <c r="F22" s="8">
        <f t="shared" si="0"/>
        <v>83316</v>
      </c>
      <c r="G22" s="8"/>
    </row>
    <row r="23" spans="1:7" ht="12.75">
      <c r="A23" s="30" t="s">
        <v>217</v>
      </c>
      <c r="B23" s="91">
        <v>2000</v>
      </c>
      <c r="C23" s="57" t="s">
        <v>218</v>
      </c>
      <c r="D23" s="62" t="s">
        <v>187</v>
      </c>
      <c r="E23" s="57"/>
      <c r="F23" s="8">
        <f t="shared" si="0"/>
        <v>85316</v>
      </c>
      <c r="G23" s="8"/>
    </row>
    <row r="24" spans="1:7" ht="12.75">
      <c r="A24" s="30" t="s">
        <v>217</v>
      </c>
      <c r="B24" s="91">
        <v>1000</v>
      </c>
      <c r="C24" s="57" t="s">
        <v>219</v>
      </c>
      <c r="D24" s="59" t="s">
        <v>220</v>
      </c>
      <c r="E24" s="57"/>
      <c r="F24" s="8">
        <f t="shared" si="0"/>
        <v>86316</v>
      </c>
      <c r="G24" s="8"/>
    </row>
    <row r="25" spans="1:7" ht="12.75">
      <c r="A25" s="30" t="s">
        <v>217</v>
      </c>
      <c r="B25" s="91">
        <v>2500</v>
      </c>
      <c r="C25" s="57" t="s">
        <v>221</v>
      </c>
      <c r="D25" s="62" t="s">
        <v>222</v>
      </c>
      <c r="E25" s="126" t="s">
        <v>425</v>
      </c>
      <c r="F25" s="8">
        <f t="shared" si="0"/>
        <v>88816</v>
      </c>
      <c r="G25" s="8"/>
    </row>
    <row r="26" spans="1:7" ht="12.75">
      <c r="A26" s="30" t="s">
        <v>238</v>
      </c>
      <c r="B26" s="91">
        <v>3500</v>
      </c>
      <c r="C26" s="57" t="s">
        <v>255</v>
      </c>
      <c r="D26" s="62" t="s">
        <v>231</v>
      </c>
      <c r="E26" s="57" t="s">
        <v>226</v>
      </c>
      <c r="F26" s="8">
        <f t="shared" si="0"/>
        <v>92316</v>
      </c>
      <c r="G26" s="8"/>
    </row>
    <row r="27" spans="1:7" ht="12.75">
      <c r="A27" s="30" t="s">
        <v>238</v>
      </c>
      <c r="B27" s="91">
        <v>3000</v>
      </c>
      <c r="C27" s="119" t="s">
        <v>237</v>
      </c>
      <c r="D27" s="62" t="s">
        <v>239</v>
      </c>
      <c r="E27" s="57"/>
      <c r="F27" s="8">
        <f t="shared" si="0"/>
        <v>95316</v>
      </c>
      <c r="G27" s="8"/>
    </row>
    <row r="28" spans="1:7" ht="12.75">
      <c r="A28" s="104">
        <v>39945</v>
      </c>
      <c r="B28" s="16">
        <v>1000</v>
      </c>
      <c r="C28" s="62" t="s">
        <v>240</v>
      </c>
      <c r="D28" s="8" t="s">
        <v>241</v>
      </c>
      <c r="E28" s="62" t="s">
        <v>159</v>
      </c>
      <c r="F28" s="8">
        <f t="shared" si="0"/>
        <v>96316</v>
      </c>
      <c r="G28" s="8"/>
    </row>
    <row r="29" spans="1:7" ht="12.75">
      <c r="A29" s="104">
        <v>39946</v>
      </c>
      <c r="B29" s="16">
        <v>1000</v>
      </c>
      <c r="C29" s="62" t="s">
        <v>323</v>
      </c>
      <c r="D29" s="8" t="s">
        <v>242</v>
      </c>
      <c r="E29" s="62"/>
      <c r="F29" s="8">
        <f t="shared" si="0"/>
        <v>97316</v>
      </c>
      <c r="G29" s="8"/>
    </row>
    <row r="30" spans="1:7" ht="12.75">
      <c r="A30" s="104" t="s">
        <v>282</v>
      </c>
      <c r="B30" s="16">
        <v>1000</v>
      </c>
      <c r="C30" s="62" t="s">
        <v>171</v>
      </c>
      <c r="D30" s="8" t="s">
        <v>283</v>
      </c>
      <c r="E30" s="62" t="s">
        <v>146</v>
      </c>
      <c r="F30" s="8">
        <f t="shared" si="0"/>
        <v>98316</v>
      </c>
      <c r="G30" s="8"/>
    </row>
    <row r="31" spans="1:7" ht="12.75">
      <c r="A31" s="30" t="s">
        <v>250</v>
      </c>
      <c r="B31" s="91">
        <v>5000</v>
      </c>
      <c r="C31" s="57" t="s">
        <v>251</v>
      </c>
      <c r="D31" s="62" t="s">
        <v>239</v>
      </c>
      <c r="E31" s="57" t="s">
        <v>249</v>
      </c>
      <c r="F31" s="8">
        <f t="shared" si="0"/>
        <v>103316</v>
      </c>
      <c r="G31" s="8"/>
    </row>
    <row r="32" spans="1:7" ht="12.75">
      <c r="A32" s="56" t="s">
        <v>250</v>
      </c>
      <c r="B32" s="91">
        <v>1000</v>
      </c>
      <c r="C32" s="57" t="s">
        <v>276</v>
      </c>
      <c r="D32" s="62" t="s">
        <v>176</v>
      </c>
      <c r="E32" s="57"/>
      <c r="F32" s="8">
        <f t="shared" si="0"/>
        <v>104316</v>
      </c>
      <c r="G32" s="8"/>
    </row>
    <row r="33" spans="1:7" ht="12.75">
      <c r="A33" s="30" t="s">
        <v>254</v>
      </c>
      <c r="B33" s="91">
        <v>2000</v>
      </c>
      <c r="C33" s="57" t="s">
        <v>252</v>
      </c>
      <c r="D33" s="62" t="s">
        <v>253</v>
      </c>
      <c r="E33" s="57"/>
      <c r="F33" s="8">
        <f t="shared" si="0"/>
        <v>106316</v>
      </c>
      <c r="G33" s="8"/>
    </row>
    <row r="34" spans="1:7" ht="12.75">
      <c r="A34" s="56" t="s">
        <v>291</v>
      </c>
      <c r="B34" s="91">
        <v>2000</v>
      </c>
      <c r="C34" s="57" t="s">
        <v>290</v>
      </c>
      <c r="D34" s="62" t="s">
        <v>187</v>
      </c>
      <c r="E34" s="57" t="s">
        <v>248</v>
      </c>
      <c r="F34" s="8">
        <f t="shared" si="0"/>
        <v>108316</v>
      </c>
      <c r="G34" s="8"/>
    </row>
    <row r="35" spans="1:7" ht="12.75">
      <c r="A35" s="30" t="s">
        <v>291</v>
      </c>
      <c r="B35" s="122">
        <v>1000</v>
      </c>
      <c r="C35" s="119" t="s">
        <v>345</v>
      </c>
      <c r="D35" s="62" t="s">
        <v>253</v>
      </c>
      <c r="E35" s="57" t="s">
        <v>133</v>
      </c>
      <c r="F35" s="8">
        <f t="shared" si="0"/>
        <v>109316</v>
      </c>
      <c r="G35" s="8"/>
    </row>
    <row r="36" spans="1:7" ht="12.75">
      <c r="A36" s="56" t="s">
        <v>291</v>
      </c>
      <c r="B36" s="122">
        <v>520</v>
      </c>
      <c r="C36" s="62" t="s">
        <v>370</v>
      </c>
      <c r="D36" s="62" t="s">
        <v>426</v>
      </c>
      <c r="E36" s="57"/>
      <c r="F36" s="8">
        <f t="shared" si="0"/>
        <v>109836</v>
      </c>
      <c r="G36" s="8"/>
    </row>
    <row r="37" spans="1:7" ht="12.75">
      <c r="A37" s="56" t="s">
        <v>298</v>
      </c>
      <c r="B37" s="91">
        <v>4820</v>
      </c>
      <c r="C37" s="57" t="s">
        <v>315</v>
      </c>
      <c r="D37" s="62" t="s">
        <v>316</v>
      </c>
      <c r="E37" s="57"/>
      <c r="F37" s="8">
        <f t="shared" si="0"/>
        <v>114656</v>
      </c>
      <c r="G37" s="8"/>
    </row>
    <row r="38" spans="1:7" ht="12.75">
      <c r="A38" s="56" t="s">
        <v>343</v>
      </c>
      <c r="B38" s="91">
        <v>3000</v>
      </c>
      <c r="C38" s="57" t="s">
        <v>344</v>
      </c>
      <c r="D38" s="62" t="s">
        <v>253</v>
      </c>
      <c r="E38" s="57"/>
      <c r="F38" s="8">
        <f t="shared" si="0"/>
        <v>117656</v>
      </c>
      <c r="G38" s="8"/>
    </row>
    <row r="39" spans="1:7" ht="12.75">
      <c r="A39" s="104">
        <v>39955</v>
      </c>
      <c r="B39" s="16">
        <v>3000</v>
      </c>
      <c r="C39" s="62" t="s">
        <v>369</v>
      </c>
      <c r="D39" s="8" t="s">
        <v>241</v>
      </c>
      <c r="E39" s="57"/>
      <c r="F39" s="8">
        <f t="shared" si="0"/>
        <v>120656</v>
      </c>
      <c r="G39" s="8"/>
    </row>
    <row r="40" spans="1:7" ht="12.75">
      <c r="A40" s="56" t="s">
        <v>302</v>
      </c>
      <c r="B40" s="91">
        <v>1000</v>
      </c>
      <c r="C40" s="57" t="s">
        <v>303</v>
      </c>
      <c r="D40" s="8" t="s">
        <v>184</v>
      </c>
      <c r="E40" s="57"/>
      <c r="F40" s="8">
        <f t="shared" si="0"/>
        <v>121656</v>
      </c>
      <c r="G40" s="8"/>
    </row>
    <row r="41" spans="1:7" ht="12.75">
      <c r="A41" s="56" t="s">
        <v>302</v>
      </c>
      <c r="B41" s="91">
        <f>10000-7400</f>
        <v>2600</v>
      </c>
      <c r="C41" s="57" t="s">
        <v>309</v>
      </c>
      <c r="D41" s="62" t="s">
        <v>187</v>
      </c>
      <c r="E41" s="57" t="s">
        <v>310</v>
      </c>
      <c r="F41" s="8">
        <f t="shared" si="0"/>
        <v>124256</v>
      </c>
      <c r="G41" s="8"/>
    </row>
    <row r="42" spans="1:7" ht="12.75">
      <c r="A42" s="56" t="s">
        <v>302</v>
      </c>
      <c r="B42" s="91">
        <v>5000</v>
      </c>
      <c r="C42" s="57" t="s">
        <v>309</v>
      </c>
      <c r="D42" s="62" t="s">
        <v>239</v>
      </c>
      <c r="E42" s="57"/>
      <c r="F42" s="8">
        <f t="shared" si="0"/>
        <v>129256</v>
      </c>
      <c r="G42" s="8"/>
    </row>
    <row r="43" spans="1:7" ht="12.75">
      <c r="A43" s="56" t="s">
        <v>301</v>
      </c>
      <c r="B43" s="91">
        <v>1000</v>
      </c>
      <c r="C43" s="57" t="s">
        <v>308</v>
      </c>
      <c r="D43" s="62" t="s">
        <v>176</v>
      </c>
      <c r="E43" s="57"/>
      <c r="F43" s="8">
        <f t="shared" si="0"/>
        <v>130256</v>
      </c>
      <c r="G43" s="8"/>
    </row>
    <row r="44" spans="1:7" ht="12.75">
      <c r="A44" s="56" t="s">
        <v>307</v>
      </c>
      <c r="B44" s="91">
        <v>7739</v>
      </c>
      <c r="C44" s="126" t="s">
        <v>387</v>
      </c>
      <c r="D44" s="59" t="s">
        <v>386</v>
      </c>
      <c r="E44" s="57"/>
      <c r="F44" s="8">
        <f t="shared" si="0"/>
        <v>137995</v>
      </c>
      <c r="G44" s="8"/>
    </row>
    <row r="45" spans="1:7" ht="12.75">
      <c r="A45" s="56" t="s">
        <v>307</v>
      </c>
      <c r="B45" s="91">
        <v>14000</v>
      </c>
      <c r="C45" s="57" t="s">
        <v>320</v>
      </c>
      <c r="D45" s="62" t="s">
        <v>187</v>
      </c>
      <c r="E45" s="57"/>
      <c r="F45" s="8">
        <f t="shared" si="0"/>
        <v>151995</v>
      </c>
      <c r="G45" s="8"/>
    </row>
    <row r="46" spans="1:7" ht="12.75">
      <c r="A46" s="56" t="s">
        <v>307</v>
      </c>
      <c r="B46" s="91">
        <v>1000</v>
      </c>
      <c r="C46" s="119" t="s">
        <v>322</v>
      </c>
      <c r="D46" s="62" t="s">
        <v>239</v>
      </c>
      <c r="E46" s="57"/>
      <c r="F46" s="8">
        <f t="shared" si="0"/>
        <v>152995</v>
      </c>
      <c r="G46" s="8"/>
    </row>
    <row r="47" spans="1:7" ht="12.75">
      <c r="A47" s="104">
        <v>39960</v>
      </c>
      <c r="B47" s="16">
        <v>2000</v>
      </c>
      <c r="C47" s="62" t="s">
        <v>370</v>
      </c>
      <c r="D47" s="8" t="s">
        <v>241</v>
      </c>
      <c r="E47" s="57"/>
      <c r="F47" s="8">
        <f t="shared" si="0"/>
        <v>154995</v>
      </c>
      <c r="G47" s="8"/>
    </row>
    <row r="48" spans="1:7" ht="12.75">
      <c r="A48" s="56" t="s">
        <v>346</v>
      </c>
      <c r="B48" s="91">
        <v>5000</v>
      </c>
      <c r="C48" s="57" t="s">
        <v>328</v>
      </c>
      <c r="D48" s="62" t="s">
        <v>187</v>
      </c>
      <c r="E48" s="57" t="s">
        <v>139</v>
      </c>
      <c r="F48" s="8">
        <f t="shared" si="0"/>
        <v>159995</v>
      </c>
      <c r="G48" s="8"/>
    </row>
    <row r="49" spans="1:7" ht="12.75">
      <c r="A49" s="56" t="s">
        <v>347</v>
      </c>
      <c r="B49" s="91">
        <v>5000</v>
      </c>
      <c r="C49" s="57" t="s">
        <v>192</v>
      </c>
      <c r="D49" s="62" t="s">
        <v>253</v>
      </c>
      <c r="E49" s="57" t="s">
        <v>348</v>
      </c>
      <c r="F49" s="8">
        <f t="shared" si="0"/>
        <v>164995</v>
      </c>
      <c r="G49" s="8"/>
    </row>
    <row r="50" spans="1:7" ht="12.75">
      <c r="A50" s="56" t="s">
        <v>329</v>
      </c>
      <c r="B50" s="91">
        <v>100</v>
      </c>
      <c r="C50" s="57" t="s">
        <v>171</v>
      </c>
      <c r="D50" s="8" t="s">
        <v>184</v>
      </c>
      <c r="E50" s="57"/>
      <c r="F50" s="8">
        <f t="shared" si="0"/>
        <v>165095</v>
      </c>
      <c r="G50" s="8"/>
    </row>
    <row r="51" spans="1:7" ht="12.75">
      <c r="A51" s="56" t="s">
        <v>329</v>
      </c>
      <c r="B51" s="91">
        <v>1000</v>
      </c>
      <c r="C51" s="57" t="s">
        <v>124</v>
      </c>
      <c r="D51" s="8" t="s">
        <v>184</v>
      </c>
      <c r="E51" s="57"/>
      <c r="F51" s="8">
        <f t="shared" si="0"/>
        <v>166095</v>
      </c>
      <c r="G51" s="8"/>
    </row>
    <row r="52" spans="1:7" ht="12.75">
      <c r="A52" s="56" t="s">
        <v>329</v>
      </c>
      <c r="B52" s="91">
        <v>1000</v>
      </c>
      <c r="C52" s="57" t="s">
        <v>330</v>
      </c>
      <c r="D52" s="8" t="s">
        <v>184</v>
      </c>
      <c r="E52" s="57"/>
      <c r="F52" s="8">
        <f t="shared" si="0"/>
        <v>167095</v>
      </c>
      <c r="G52" s="8"/>
    </row>
    <row r="53" spans="1:7" ht="12.75">
      <c r="A53" s="56" t="s">
        <v>331</v>
      </c>
      <c r="B53" s="91">
        <v>1050</v>
      </c>
      <c r="C53" s="57" t="s">
        <v>308</v>
      </c>
      <c r="D53" s="8" t="s">
        <v>184</v>
      </c>
      <c r="E53" s="57"/>
      <c r="F53" s="8">
        <f t="shared" si="0"/>
        <v>168145</v>
      </c>
      <c r="G53" s="8"/>
    </row>
    <row r="54" spans="1:7" ht="12.75">
      <c r="A54" s="30" t="s">
        <v>331</v>
      </c>
      <c r="B54" s="91">
        <v>10000</v>
      </c>
      <c r="C54" s="57" t="s">
        <v>68</v>
      </c>
      <c r="D54" s="62"/>
      <c r="E54" s="57"/>
      <c r="F54" s="8">
        <f t="shared" si="0"/>
        <v>178145</v>
      </c>
      <c r="G54" s="8"/>
    </row>
    <row r="55" spans="1:7" ht="12.75">
      <c r="A55" s="7" t="s">
        <v>355</v>
      </c>
      <c r="B55" s="8">
        <v>2000</v>
      </c>
      <c r="C55" s="8" t="s">
        <v>356</v>
      </c>
      <c r="D55" s="62" t="s">
        <v>357</v>
      </c>
      <c r="E55" s="57" t="s">
        <v>201</v>
      </c>
      <c r="F55" s="8">
        <f t="shared" si="0"/>
        <v>180145</v>
      </c>
      <c r="G55" s="8"/>
    </row>
    <row r="56" spans="1:7" ht="12.75">
      <c r="A56" s="7" t="s">
        <v>361</v>
      </c>
      <c r="B56" s="8">
        <v>500</v>
      </c>
      <c r="C56" s="8" t="s">
        <v>362</v>
      </c>
      <c r="D56" s="8" t="s">
        <v>184</v>
      </c>
      <c r="E56" s="57"/>
      <c r="F56" s="8">
        <f t="shared" si="0"/>
        <v>180645</v>
      </c>
      <c r="G56" s="8"/>
    </row>
    <row r="57" spans="1:7" ht="12.75">
      <c r="A57" s="104">
        <v>39975</v>
      </c>
      <c r="B57" s="16">
        <v>2000</v>
      </c>
      <c r="C57" s="62" t="s">
        <v>408</v>
      </c>
      <c r="D57" s="8" t="s">
        <v>241</v>
      </c>
      <c r="E57" s="62"/>
      <c r="F57" s="8">
        <f t="shared" si="0"/>
        <v>182645</v>
      </c>
      <c r="G57" s="8"/>
    </row>
    <row r="58" spans="1:7" ht="12.75">
      <c r="A58" s="125" t="s">
        <v>371</v>
      </c>
      <c r="B58" s="8">
        <v>500</v>
      </c>
      <c r="C58" s="57" t="s">
        <v>114</v>
      </c>
      <c r="D58" s="8" t="s">
        <v>184</v>
      </c>
      <c r="E58" s="57"/>
      <c r="F58" s="8">
        <f t="shared" si="0"/>
        <v>183145</v>
      </c>
      <c r="G58" s="8"/>
    </row>
    <row r="59" spans="1:7" ht="12.75">
      <c r="A59" s="7" t="s">
        <v>388</v>
      </c>
      <c r="B59" s="8">
        <v>5000</v>
      </c>
      <c r="C59" s="57" t="s">
        <v>391</v>
      </c>
      <c r="D59" s="62" t="s">
        <v>187</v>
      </c>
      <c r="E59" s="57"/>
      <c r="F59" s="8">
        <f t="shared" si="0"/>
        <v>188145</v>
      </c>
      <c r="G59" s="8"/>
    </row>
    <row r="60" spans="1:7" ht="12.75">
      <c r="A60" s="7" t="s">
        <v>388</v>
      </c>
      <c r="B60" s="8">
        <v>3000</v>
      </c>
      <c r="C60" s="8" t="s">
        <v>389</v>
      </c>
      <c r="D60" s="62" t="s">
        <v>187</v>
      </c>
      <c r="E60" s="8"/>
      <c r="F60" s="8">
        <f t="shared" si="0"/>
        <v>191145</v>
      </c>
      <c r="G60" s="8"/>
    </row>
    <row r="61" spans="1:7" ht="12.75">
      <c r="A61" s="7" t="s">
        <v>388</v>
      </c>
      <c r="B61" s="8">
        <v>1000</v>
      </c>
      <c r="C61" s="8" t="s">
        <v>390</v>
      </c>
      <c r="D61" s="62" t="s">
        <v>167</v>
      </c>
      <c r="E61" s="8"/>
      <c r="F61" s="8">
        <f t="shared" si="0"/>
        <v>192145</v>
      </c>
      <c r="G61" s="8"/>
    </row>
    <row r="62" spans="1:7" ht="12.75">
      <c r="A62" s="7" t="s">
        <v>396</v>
      </c>
      <c r="B62" s="8">
        <v>2000</v>
      </c>
      <c r="C62" s="57" t="s">
        <v>391</v>
      </c>
      <c r="D62" s="62" t="s">
        <v>187</v>
      </c>
      <c r="E62" s="62" t="s">
        <v>397</v>
      </c>
      <c r="F62" s="8">
        <f t="shared" si="0"/>
        <v>194145</v>
      </c>
      <c r="G62" s="8"/>
    </row>
    <row r="63" spans="1:7" ht="12.75">
      <c r="A63" s="7" t="s">
        <v>409</v>
      </c>
      <c r="B63" s="8">
        <v>4000</v>
      </c>
      <c r="C63" s="57" t="s">
        <v>460</v>
      </c>
      <c r="D63" s="62" t="s">
        <v>461</v>
      </c>
      <c r="E63" s="62"/>
      <c r="F63" s="8">
        <f t="shared" si="0"/>
        <v>198145</v>
      </c>
      <c r="G63" s="8"/>
    </row>
    <row r="64" spans="1:8" ht="12.75">
      <c r="A64" s="125" t="s">
        <v>409</v>
      </c>
      <c r="B64" s="8">
        <v>2710</v>
      </c>
      <c r="C64" s="126" t="s">
        <v>413</v>
      </c>
      <c r="D64" s="62" t="s">
        <v>410</v>
      </c>
      <c r="E64" s="62"/>
      <c r="F64" s="8">
        <f t="shared" si="0"/>
        <v>200855</v>
      </c>
      <c r="G64" s="8"/>
      <c r="H64" s="71" t="s">
        <v>411</v>
      </c>
    </row>
    <row r="65" spans="1:8" ht="12.75">
      <c r="A65" s="125" t="s">
        <v>409</v>
      </c>
      <c r="B65" s="8">
        <v>500</v>
      </c>
      <c r="C65" s="57" t="s">
        <v>412</v>
      </c>
      <c r="D65" s="62" t="s">
        <v>187</v>
      </c>
      <c r="E65" s="62"/>
      <c r="F65" s="8">
        <f t="shared" si="0"/>
        <v>201355</v>
      </c>
      <c r="G65" s="8"/>
      <c r="H65" s="71"/>
    </row>
    <row r="66" spans="1:8" ht="12.75">
      <c r="A66" s="125" t="s">
        <v>409</v>
      </c>
      <c r="B66" s="8">
        <v>14000</v>
      </c>
      <c r="C66" s="8" t="s">
        <v>320</v>
      </c>
      <c r="D66" s="62" t="s">
        <v>187</v>
      </c>
      <c r="E66" s="62"/>
      <c r="F66" s="8">
        <f t="shared" si="0"/>
        <v>215355</v>
      </c>
      <c r="G66" s="8"/>
      <c r="H66" s="71"/>
    </row>
    <row r="67" spans="1:8" ht="12.75">
      <c r="A67" s="125" t="s">
        <v>428</v>
      </c>
      <c r="B67" s="8">
        <v>500</v>
      </c>
      <c r="C67" s="57" t="s">
        <v>427</v>
      </c>
      <c r="D67" s="62" t="s">
        <v>184</v>
      </c>
      <c r="E67" s="62"/>
      <c r="F67" s="8">
        <f t="shared" si="0"/>
        <v>215855</v>
      </c>
      <c r="G67" s="8"/>
      <c r="H67" s="71"/>
    </row>
    <row r="68" spans="1:8" ht="12.75">
      <c r="A68" s="125" t="s">
        <v>448</v>
      </c>
      <c r="B68" s="8">
        <v>4000</v>
      </c>
      <c r="C68" s="57" t="s">
        <v>429</v>
      </c>
      <c r="D68" s="62" t="s">
        <v>241</v>
      </c>
      <c r="E68" s="62"/>
      <c r="F68" s="8">
        <f t="shared" si="0"/>
        <v>219855</v>
      </c>
      <c r="G68" s="8"/>
      <c r="H68" s="71"/>
    </row>
    <row r="69" spans="1:7" ht="12.75">
      <c r="A69" s="125" t="s">
        <v>428</v>
      </c>
      <c r="B69" s="8">
        <v>2000</v>
      </c>
      <c r="C69" s="57" t="s">
        <v>251</v>
      </c>
      <c r="D69" s="62" t="s">
        <v>187</v>
      </c>
      <c r="E69" s="8"/>
      <c r="F69" s="8">
        <f t="shared" si="0"/>
        <v>221855</v>
      </c>
      <c r="G69" s="8"/>
    </row>
    <row r="70" spans="1:7" ht="12.75">
      <c r="A70" s="30">
        <v>22.06</v>
      </c>
      <c r="B70" s="122">
        <v>500</v>
      </c>
      <c r="C70" s="8" t="s">
        <v>492</v>
      </c>
      <c r="D70" s="57" t="s">
        <v>493</v>
      </c>
      <c r="E70" s="57"/>
      <c r="F70" s="8">
        <f t="shared" si="0"/>
        <v>222355</v>
      </c>
      <c r="G70" s="8"/>
    </row>
    <row r="71" spans="1:7" ht="12.75">
      <c r="A71" s="125" t="s">
        <v>465</v>
      </c>
      <c r="B71" s="8">
        <v>600</v>
      </c>
      <c r="C71" s="57" t="s">
        <v>114</v>
      </c>
      <c r="D71" s="62" t="s">
        <v>184</v>
      </c>
      <c r="E71" s="8"/>
      <c r="F71" s="8">
        <f t="shared" si="0"/>
        <v>222955</v>
      </c>
      <c r="G71" s="8"/>
    </row>
    <row r="72" spans="1:7" ht="12.75">
      <c r="A72" s="125" t="s">
        <v>465</v>
      </c>
      <c r="B72" s="8">
        <v>3300</v>
      </c>
      <c r="C72" s="57" t="s">
        <v>466</v>
      </c>
      <c r="D72" s="62" t="s">
        <v>467</v>
      </c>
      <c r="E72" s="8" t="s">
        <v>419</v>
      </c>
      <c r="F72" s="8">
        <f t="shared" si="0"/>
        <v>226255</v>
      </c>
      <c r="G72" s="8"/>
    </row>
    <row r="73" spans="1:7" ht="12.75">
      <c r="A73" s="56" t="s">
        <v>449</v>
      </c>
      <c r="B73" s="8">
        <v>500</v>
      </c>
      <c r="C73" s="57" t="s">
        <v>427</v>
      </c>
      <c r="D73" s="62" t="s">
        <v>450</v>
      </c>
      <c r="E73" s="8"/>
      <c r="F73" s="8">
        <f t="shared" si="0"/>
        <v>226755</v>
      </c>
      <c r="G73" s="8"/>
    </row>
    <row r="74" spans="1:7" ht="12.75">
      <c r="A74" s="30" t="s">
        <v>459</v>
      </c>
      <c r="B74" s="8">
        <v>2000</v>
      </c>
      <c r="C74" s="8" t="s">
        <v>356</v>
      </c>
      <c r="D74" s="62" t="s">
        <v>357</v>
      </c>
      <c r="E74" s="57" t="s">
        <v>201</v>
      </c>
      <c r="F74" s="8">
        <f t="shared" si="0"/>
        <v>228755</v>
      </c>
      <c r="G74" s="8"/>
    </row>
    <row r="75" spans="1:7" ht="12.75">
      <c r="A75" s="56" t="s">
        <v>483</v>
      </c>
      <c r="B75" s="8">
        <v>1000</v>
      </c>
      <c r="C75" s="57" t="s">
        <v>491</v>
      </c>
      <c r="D75" s="57" t="s">
        <v>484</v>
      </c>
      <c r="E75" s="8"/>
      <c r="F75" s="8">
        <f t="shared" si="0"/>
        <v>229755</v>
      </c>
      <c r="G75" s="8"/>
    </row>
    <row r="76" spans="1:7" ht="12.75">
      <c r="A76" s="56" t="s">
        <v>489</v>
      </c>
      <c r="B76" s="8">
        <v>1000</v>
      </c>
      <c r="C76" s="57" t="s">
        <v>488</v>
      </c>
      <c r="D76" s="57" t="s">
        <v>410</v>
      </c>
      <c r="E76" s="8"/>
      <c r="F76" s="8">
        <f t="shared" si="0"/>
        <v>230755</v>
      </c>
      <c r="G76" s="8"/>
    </row>
    <row r="77" spans="1:7" ht="12.75">
      <c r="A77" s="30" t="s">
        <v>84</v>
      </c>
      <c r="B77" s="8"/>
      <c r="C77" s="8" t="s">
        <v>111</v>
      </c>
      <c r="D77" s="8"/>
      <c r="E77" s="8"/>
      <c r="F77" s="8">
        <f t="shared" si="0"/>
        <v>230755</v>
      </c>
      <c r="G77" s="8"/>
    </row>
    <row r="78" spans="1:7" ht="12.75">
      <c r="A78" s="56" t="s">
        <v>84</v>
      </c>
      <c r="B78" s="8"/>
      <c r="C78" s="57" t="s">
        <v>140</v>
      </c>
      <c r="D78" s="8"/>
      <c r="E78" s="8"/>
      <c r="F78" s="8">
        <f t="shared" si="0"/>
        <v>230755</v>
      </c>
      <c r="G78" s="8"/>
    </row>
    <row r="79" spans="1:7" ht="12.75">
      <c r="A79" s="124"/>
      <c r="B79" s="8"/>
      <c r="C79" s="57"/>
      <c r="D79" s="8"/>
      <c r="E79" s="8"/>
      <c r="F79" s="8">
        <f t="shared" si="0"/>
        <v>230755</v>
      </c>
      <c r="G79" s="8"/>
    </row>
    <row r="80" spans="1:7" ht="12.75">
      <c r="A80" s="124"/>
      <c r="B80" s="8"/>
      <c r="C80" s="57"/>
      <c r="D80" s="8"/>
      <c r="E80" s="8"/>
      <c r="F80" s="8">
        <f t="shared" si="0"/>
        <v>230755</v>
      </c>
      <c r="G80" s="8"/>
    </row>
    <row r="81" spans="1:7" ht="12.75">
      <c r="A81" s="56"/>
      <c r="B81" s="8"/>
      <c r="C81" s="57"/>
      <c r="D81" s="8"/>
      <c r="E81" s="8"/>
      <c r="F81" s="8">
        <f t="shared" si="0"/>
        <v>230755</v>
      </c>
      <c r="G81" s="8"/>
    </row>
    <row r="82" spans="1:7" ht="12.75">
      <c r="A82" s="30"/>
      <c r="B82" s="8"/>
      <c r="C82" s="8"/>
      <c r="D82" s="8"/>
      <c r="E82" s="57"/>
      <c r="F82" s="8">
        <f t="shared" si="0"/>
        <v>230755</v>
      </c>
      <c r="G82" s="8"/>
    </row>
    <row r="83" spans="1:7" ht="12.75">
      <c r="A83" s="112" t="s">
        <v>278</v>
      </c>
      <c r="B83" s="63"/>
      <c r="C83" s="111" t="s">
        <v>380</v>
      </c>
      <c r="D83" s="63"/>
      <c r="E83" s="57"/>
      <c r="F83" s="8">
        <f t="shared" si="0"/>
        <v>230755</v>
      </c>
      <c r="G83" s="8"/>
    </row>
    <row r="84" spans="1:7" ht="12.75">
      <c r="A84" s="30"/>
      <c r="C84" s="59" t="s">
        <v>381</v>
      </c>
      <c r="D84" s="8"/>
      <c r="E84" s="57"/>
      <c r="F84" s="8">
        <f t="shared" si="0"/>
        <v>230755</v>
      </c>
      <c r="G84" s="8"/>
    </row>
    <row r="85" spans="1:7" ht="12.75">
      <c r="A85" s="30"/>
      <c r="C85" s="59"/>
      <c r="D85" s="16"/>
      <c r="E85" s="57"/>
      <c r="F85" s="8">
        <f t="shared" si="0"/>
        <v>230755</v>
      </c>
      <c r="G85" s="8"/>
    </row>
    <row r="86" spans="1:7" ht="12.75">
      <c r="A86" s="7"/>
      <c r="C86" s="59" t="s">
        <v>136</v>
      </c>
      <c r="D86" s="16"/>
      <c r="E86" s="8"/>
      <c r="F86" s="8">
        <f t="shared" si="0"/>
        <v>230755</v>
      </c>
      <c r="G86" s="8"/>
    </row>
    <row r="87" spans="1:7" ht="12.75">
      <c r="A87" s="7"/>
      <c r="C87" s="59" t="s">
        <v>104</v>
      </c>
      <c r="D87" s="16"/>
      <c r="E87" s="8"/>
      <c r="F87" s="8">
        <f>F86+B87</f>
        <v>230755</v>
      </c>
      <c r="G87" s="8"/>
    </row>
    <row r="88" spans="1:7" ht="12.75">
      <c r="A88" s="7"/>
      <c r="C88" s="57" t="s">
        <v>105</v>
      </c>
      <c r="D88" s="16"/>
      <c r="E88" s="8"/>
      <c r="F88" s="8">
        <f>F87+B88</f>
        <v>230755</v>
      </c>
      <c r="G88" s="8"/>
    </row>
    <row r="89" spans="1:7" ht="12.75">
      <c r="A89" s="7"/>
      <c r="C89" s="8"/>
      <c r="D89" s="8"/>
      <c r="E89" s="8"/>
      <c r="F89" s="8">
        <f>F88+B89</f>
        <v>230755</v>
      </c>
      <c r="G89" s="8"/>
    </row>
    <row r="90" spans="1:7" s="3" customFormat="1" ht="12.75">
      <c r="A90" s="9" t="s">
        <v>11</v>
      </c>
      <c r="B90" s="10"/>
      <c r="C90" s="10"/>
      <c r="D90" s="10"/>
      <c r="E90" s="15"/>
      <c r="F90" s="25">
        <f>F89</f>
        <v>230755</v>
      </c>
      <c r="G90" s="14">
        <f>SUM(G7:G89)</f>
        <v>0</v>
      </c>
    </row>
    <row r="91" ht="12.75">
      <c r="D91" s="2"/>
    </row>
    <row r="92" ht="12.75">
      <c r="D92" s="2"/>
    </row>
    <row r="93" spans="1:4" ht="12.75">
      <c r="A93" s="1" t="s">
        <v>7</v>
      </c>
      <c r="D93" s="2"/>
    </row>
    <row r="94" spans="1:7" ht="45" customHeight="1">
      <c r="A94" s="7" t="s">
        <v>8</v>
      </c>
      <c r="B94" s="8" t="s">
        <v>2</v>
      </c>
      <c r="C94" s="8" t="s">
        <v>3</v>
      </c>
      <c r="D94" s="8" t="s">
        <v>9</v>
      </c>
      <c r="E94" s="8" t="s">
        <v>13</v>
      </c>
      <c r="F94" s="11" t="s">
        <v>10</v>
      </c>
      <c r="G94" s="7" t="s">
        <v>6</v>
      </c>
    </row>
    <row r="95" spans="1:9" ht="12.75">
      <c r="A95" s="56" t="s">
        <v>165</v>
      </c>
      <c r="B95" s="16">
        <v>7170</v>
      </c>
      <c r="C95" s="62" t="s">
        <v>58</v>
      </c>
      <c r="D95" s="56" t="s">
        <v>168</v>
      </c>
      <c r="E95" s="62" t="s">
        <v>169</v>
      </c>
      <c r="F95" s="8" t="s">
        <v>194</v>
      </c>
      <c r="G95" s="7">
        <f>B95</f>
        <v>7170</v>
      </c>
      <c r="H95" s="29" t="s">
        <v>195</v>
      </c>
      <c r="I95" s="29"/>
    </row>
    <row r="96" spans="1:9" ht="12.75">
      <c r="A96" s="58" t="s">
        <v>77</v>
      </c>
      <c r="B96" s="61">
        <v>3000</v>
      </c>
      <c r="C96" s="61" t="s">
        <v>50</v>
      </c>
      <c r="D96" s="79" t="s">
        <v>170</v>
      </c>
      <c r="E96" s="61" t="s">
        <v>86</v>
      </c>
      <c r="F96" s="57" t="s">
        <v>23</v>
      </c>
      <c r="G96" s="7">
        <f>G95+B96</f>
        <v>10170</v>
      </c>
      <c r="H96" s="29"/>
      <c r="I96" s="29"/>
    </row>
    <row r="97" spans="1:9" ht="12.75">
      <c r="A97" s="58" t="s">
        <v>77</v>
      </c>
      <c r="B97" s="81">
        <f>250*(14-4)</f>
        <v>2500</v>
      </c>
      <c r="C97" s="81" t="s">
        <v>50</v>
      </c>
      <c r="D97" s="88" t="s">
        <v>223</v>
      </c>
      <c r="E97" s="81" t="s">
        <v>133</v>
      </c>
      <c r="F97" s="57" t="s">
        <v>23</v>
      </c>
      <c r="G97" s="7">
        <f aca="true" t="shared" si="1" ref="G97:G174">G96+B97</f>
        <v>12670</v>
      </c>
      <c r="H97" s="29"/>
      <c r="I97" s="29"/>
    </row>
    <row r="98" spans="1:9" ht="12.75">
      <c r="A98" s="58" t="s">
        <v>77</v>
      </c>
      <c r="B98" s="92">
        <f>250*15</f>
        <v>3750</v>
      </c>
      <c r="C98" s="93" t="s">
        <v>50</v>
      </c>
      <c r="D98" s="99" t="s">
        <v>170</v>
      </c>
      <c r="E98" s="93" t="s">
        <v>146</v>
      </c>
      <c r="F98" s="57" t="s">
        <v>23</v>
      </c>
      <c r="G98" s="7">
        <f t="shared" si="1"/>
        <v>16420</v>
      </c>
      <c r="H98" s="29"/>
      <c r="I98" s="29"/>
    </row>
    <row r="99" spans="1:9" ht="12.75">
      <c r="A99" s="58" t="s">
        <v>77</v>
      </c>
      <c r="B99" s="92">
        <f>250*6</f>
        <v>1500</v>
      </c>
      <c r="C99" s="93" t="s">
        <v>50</v>
      </c>
      <c r="D99" s="99" t="s">
        <v>178</v>
      </c>
      <c r="E99" s="93" t="s">
        <v>158</v>
      </c>
      <c r="F99" s="57" t="s">
        <v>23</v>
      </c>
      <c r="G99" s="7">
        <f t="shared" si="1"/>
        <v>17920</v>
      </c>
      <c r="H99" s="75" t="s">
        <v>179</v>
      </c>
      <c r="I99" s="29"/>
    </row>
    <row r="100" spans="1:9" ht="12.75">
      <c r="A100" s="58" t="s">
        <v>77</v>
      </c>
      <c r="B100" s="50">
        <f aca="true" t="shared" si="2" ref="B100:B105">200*(30-15)</f>
        <v>3000</v>
      </c>
      <c r="C100" s="60" t="s">
        <v>50</v>
      </c>
      <c r="D100" s="100" t="s">
        <v>209</v>
      </c>
      <c r="E100" s="60" t="s">
        <v>131</v>
      </c>
      <c r="F100" s="57" t="s">
        <v>23</v>
      </c>
      <c r="G100" s="7">
        <f t="shared" si="1"/>
        <v>20920</v>
      </c>
      <c r="H100" s="29" t="s">
        <v>210</v>
      </c>
      <c r="I100" s="29"/>
    </row>
    <row r="101" spans="1:9" ht="12.75">
      <c r="A101" s="58" t="s">
        <v>77</v>
      </c>
      <c r="B101" s="50">
        <f t="shared" si="2"/>
        <v>3000</v>
      </c>
      <c r="C101" s="60" t="s">
        <v>50</v>
      </c>
      <c r="D101" s="100" t="s">
        <v>170</v>
      </c>
      <c r="E101" s="60" t="s">
        <v>75</v>
      </c>
      <c r="F101" s="80" t="s">
        <v>23</v>
      </c>
      <c r="G101" s="7">
        <f t="shared" si="1"/>
        <v>23920</v>
      </c>
      <c r="H101" s="29"/>
      <c r="I101" s="29"/>
    </row>
    <row r="102" spans="1:12" ht="12.75">
      <c r="A102" s="58" t="s">
        <v>77</v>
      </c>
      <c r="B102" s="50">
        <f t="shared" si="2"/>
        <v>3000</v>
      </c>
      <c r="C102" s="60" t="s">
        <v>50</v>
      </c>
      <c r="D102" s="100" t="s">
        <v>170</v>
      </c>
      <c r="E102" s="60" t="s">
        <v>123</v>
      </c>
      <c r="F102" s="80" t="s">
        <v>23</v>
      </c>
      <c r="G102" s="7">
        <f t="shared" si="1"/>
        <v>26920</v>
      </c>
      <c r="H102" s="29"/>
      <c r="I102" s="29"/>
      <c r="J102" s="49"/>
      <c r="K102" s="49"/>
      <c r="L102" s="49"/>
    </row>
    <row r="103" spans="1:12" ht="12.75">
      <c r="A103" s="58" t="s">
        <v>77</v>
      </c>
      <c r="B103" s="50">
        <f t="shared" si="2"/>
        <v>3000</v>
      </c>
      <c r="C103" s="60" t="s">
        <v>50</v>
      </c>
      <c r="D103" s="100" t="s">
        <v>170</v>
      </c>
      <c r="E103" s="60" t="s">
        <v>145</v>
      </c>
      <c r="F103" s="8" t="s">
        <v>23</v>
      </c>
      <c r="G103" s="7">
        <f t="shared" si="1"/>
        <v>29920</v>
      </c>
      <c r="H103" s="29"/>
      <c r="I103" s="29"/>
      <c r="J103" s="49"/>
      <c r="K103" s="49"/>
      <c r="L103" s="49"/>
    </row>
    <row r="104" spans="1:12" ht="12.75">
      <c r="A104" s="58" t="s">
        <v>77</v>
      </c>
      <c r="B104" s="50">
        <f>200*10</f>
        <v>2000</v>
      </c>
      <c r="C104" s="60" t="s">
        <v>50</v>
      </c>
      <c r="D104" s="100" t="s">
        <v>206</v>
      </c>
      <c r="E104" s="60" t="s">
        <v>144</v>
      </c>
      <c r="F104" s="8" t="s">
        <v>23</v>
      </c>
      <c r="G104" s="7">
        <f t="shared" si="1"/>
        <v>31920</v>
      </c>
      <c r="H104" s="29" t="s">
        <v>207</v>
      </c>
      <c r="I104" s="29"/>
      <c r="J104" s="49"/>
      <c r="K104" s="49"/>
      <c r="L104" s="49"/>
    </row>
    <row r="105" spans="1:9" ht="12.75">
      <c r="A105" s="58" t="s">
        <v>77</v>
      </c>
      <c r="B105" s="50">
        <f t="shared" si="2"/>
        <v>3000</v>
      </c>
      <c r="C105" s="60" t="s">
        <v>50</v>
      </c>
      <c r="D105" s="100" t="s">
        <v>170</v>
      </c>
      <c r="E105" s="60" t="s">
        <v>160</v>
      </c>
      <c r="F105" s="8" t="s">
        <v>23</v>
      </c>
      <c r="G105" s="7">
        <f t="shared" si="1"/>
        <v>34920</v>
      </c>
      <c r="H105" s="75"/>
      <c r="I105" s="29"/>
    </row>
    <row r="106" spans="1:9" ht="12.75">
      <c r="A106" s="58" t="s">
        <v>172</v>
      </c>
      <c r="B106" s="46">
        <v>8300</v>
      </c>
      <c r="C106" s="62" t="s">
        <v>58</v>
      </c>
      <c r="D106" s="58" t="s">
        <v>173</v>
      </c>
      <c r="E106" s="62" t="s">
        <v>159</v>
      </c>
      <c r="F106" s="8" t="s">
        <v>194</v>
      </c>
      <c r="G106" s="7">
        <f t="shared" si="1"/>
        <v>43220</v>
      </c>
      <c r="H106" s="29"/>
      <c r="I106" s="29"/>
    </row>
    <row r="107" spans="1:9" ht="12.75">
      <c r="A107" s="58" t="s">
        <v>463</v>
      </c>
      <c r="B107" s="46">
        <v>3000</v>
      </c>
      <c r="C107" s="62" t="s">
        <v>50</v>
      </c>
      <c r="D107" s="58" t="s">
        <v>177</v>
      </c>
      <c r="E107" s="62" t="s">
        <v>72</v>
      </c>
      <c r="F107" s="45" t="s">
        <v>23</v>
      </c>
      <c r="G107" s="7">
        <f t="shared" si="1"/>
        <v>46220</v>
      </c>
      <c r="H107" s="75"/>
      <c r="I107" s="29"/>
    </row>
    <row r="108" spans="1:9" ht="12.75">
      <c r="A108" s="58" t="s">
        <v>172</v>
      </c>
      <c r="B108" s="46">
        <v>29600</v>
      </c>
      <c r="C108" s="62" t="s">
        <v>58</v>
      </c>
      <c r="D108" s="59" t="s">
        <v>213</v>
      </c>
      <c r="E108" s="62" t="s">
        <v>133</v>
      </c>
      <c r="F108" s="8" t="s">
        <v>196</v>
      </c>
      <c r="G108" s="7">
        <f t="shared" si="1"/>
        <v>75820</v>
      </c>
      <c r="H108" s="29"/>
      <c r="I108" s="29"/>
    </row>
    <row r="109" spans="1:12" ht="12.75">
      <c r="A109" s="58" t="s">
        <v>77</v>
      </c>
      <c r="B109" s="61">
        <f>200*(31-15)</f>
        <v>3200</v>
      </c>
      <c r="C109" s="61" t="s">
        <v>50</v>
      </c>
      <c r="D109" s="79" t="s">
        <v>208</v>
      </c>
      <c r="E109" s="61" t="s">
        <v>86</v>
      </c>
      <c r="F109" s="57" t="s">
        <v>23</v>
      </c>
      <c r="G109" s="7">
        <f t="shared" si="1"/>
        <v>79020</v>
      </c>
      <c r="H109" s="29"/>
      <c r="I109" s="29"/>
      <c r="J109" s="49"/>
      <c r="K109" s="49"/>
      <c r="L109" s="49"/>
    </row>
    <row r="110" spans="1:12" ht="12.75">
      <c r="A110" s="58" t="s">
        <v>77</v>
      </c>
      <c r="B110" s="81">
        <f>200*(31-14)</f>
        <v>3400</v>
      </c>
      <c r="C110" s="81" t="s">
        <v>50</v>
      </c>
      <c r="D110" s="88" t="s">
        <v>224</v>
      </c>
      <c r="E110" s="81" t="s">
        <v>133</v>
      </c>
      <c r="F110" s="57" t="s">
        <v>23</v>
      </c>
      <c r="G110" s="7">
        <f t="shared" si="1"/>
        <v>82420</v>
      </c>
      <c r="H110" s="29"/>
      <c r="I110" s="29"/>
      <c r="J110" s="49"/>
      <c r="K110" s="49"/>
      <c r="L110" s="49"/>
    </row>
    <row r="111" spans="1:12" ht="12.75">
      <c r="A111" s="58" t="s">
        <v>232</v>
      </c>
      <c r="B111" s="61">
        <f>200*(31-16)</f>
        <v>3000</v>
      </c>
      <c r="C111" s="61" t="s">
        <v>50</v>
      </c>
      <c r="D111" s="79" t="s">
        <v>233</v>
      </c>
      <c r="E111" s="61" t="s">
        <v>145</v>
      </c>
      <c r="F111" s="57" t="s">
        <v>23</v>
      </c>
      <c r="G111" s="7">
        <f t="shared" si="1"/>
        <v>85420</v>
      </c>
      <c r="H111" s="29"/>
      <c r="I111" s="29"/>
      <c r="J111" s="49"/>
      <c r="K111" s="49"/>
      <c r="L111" s="49"/>
    </row>
    <row r="112" spans="1:12" ht="12.75">
      <c r="A112" s="58" t="s">
        <v>282</v>
      </c>
      <c r="B112" s="114">
        <v>1000</v>
      </c>
      <c r="C112" s="62" t="s">
        <v>284</v>
      </c>
      <c r="D112" t="s">
        <v>327</v>
      </c>
      <c r="E112" s="62" t="s">
        <v>146</v>
      </c>
      <c r="F112" s="57" t="s">
        <v>23</v>
      </c>
      <c r="G112" s="7">
        <f t="shared" si="1"/>
        <v>86420</v>
      </c>
      <c r="H112" s="29"/>
      <c r="I112" s="29"/>
      <c r="J112" s="49"/>
      <c r="K112" s="49"/>
      <c r="L112" s="49"/>
    </row>
    <row r="113" spans="1:12" ht="12.75">
      <c r="A113" s="58" t="s">
        <v>282</v>
      </c>
      <c r="B113" s="92">
        <f>250*1</f>
        <v>250</v>
      </c>
      <c r="C113" s="93" t="s">
        <v>50</v>
      </c>
      <c r="D113" s="99" t="s">
        <v>282</v>
      </c>
      <c r="E113" s="93" t="s">
        <v>146</v>
      </c>
      <c r="F113" s="57" t="s">
        <v>23</v>
      </c>
      <c r="G113" s="7">
        <f t="shared" si="1"/>
        <v>86670</v>
      </c>
      <c r="H113" s="29" t="s">
        <v>285</v>
      </c>
      <c r="I113" s="29"/>
      <c r="J113" s="49"/>
      <c r="K113" s="49"/>
      <c r="L113" s="49"/>
    </row>
    <row r="114" spans="1:12" ht="12.75">
      <c r="A114" s="58" t="s">
        <v>302</v>
      </c>
      <c r="B114" s="50">
        <f>200*(31-15)</f>
        <v>3200</v>
      </c>
      <c r="C114" s="60" t="s">
        <v>50</v>
      </c>
      <c r="D114" s="100" t="s">
        <v>208</v>
      </c>
      <c r="E114" s="60" t="s">
        <v>75</v>
      </c>
      <c r="F114" s="80" t="s">
        <v>23</v>
      </c>
      <c r="G114" s="7">
        <f t="shared" si="1"/>
        <v>89870</v>
      </c>
      <c r="H114" s="29"/>
      <c r="I114" s="29"/>
      <c r="J114" s="49"/>
      <c r="K114" s="49"/>
      <c r="L114" s="49"/>
    </row>
    <row r="115" spans="1:12" ht="12.75">
      <c r="A115" s="58" t="s">
        <v>302</v>
      </c>
      <c r="B115" s="50">
        <f>200*(31-15)</f>
        <v>3200</v>
      </c>
      <c r="C115" s="60" t="s">
        <v>50</v>
      </c>
      <c r="D115" s="100" t="s">
        <v>208</v>
      </c>
      <c r="E115" s="60" t="s">
        <v>123</v>
      </c>
      <c r="F115" s="80" t="s">
        <v>23</v>
      </c>
      <c r="G115" s="7">
        <f t="shared" si="1"/>
        <v>93070</v>
      </c>
      <c r="H115" s="29"/>
      <c r="I115" s="29"/>
      <c r="J115" s="49"/>
      <c r="K115" s="49"/>
      <c r="L115" s="49"/>
    </row>
    <row r="116" spans="1:12" ht="12.75">
      <c r="A116" s="58" t="s">
        <v>302</v>
      </c>
      <c r="B116" s="50">
        <f>200*2</f>
        <v>400</v>
      </c>
      <c r="C116" s="60" t="s">
        <v>50</v>
      </c>
      <c r="D116" s="100" t="s">
        <v>292</v>
      </c>
      <c r="E116" s="60" t="s">
        <v>145</v>
      </c>
      <c r="F116" s="8" t="s">
        <v>23</v>
      </c>
      <c r="G116" s="7">
        <f t="shared" si="1"/>
        <v>93470</v>
      </c>
      <c r="H116" s="75" t="s">
        <v>293</v>
      </c>
      <c r="I116" s="29"/>
      <c r="J116" s="49"/>
      <c r="K116" s="49"/>
      <c r="L116" s="49"/>
    </row>
    <row r="117" spans="1:12" ht="12.75">
      <c r="A117" s="58" t="s">
        <v>302</v>
      </c>
      <c r="B117" s="50">
        <f>200*(28-15)</f>
        <v>2600</v>
      </c>
      <c r="C117" s="60" t="s">
        <v>50</v>
      </c>
      <c r="D117" s="100" t="s">
        <v>349</v>
      </c>
      <c r="E117" s="60" t="s">
        <v>160</v>
      </c>
      <c r="F117" s="8" t="s">
        <v>23</v>
      </c>
      <c r="G117" s="7">
        <f t="shared" si="1"/>
        <v>96070</v>
      </c>
      <c r="H117" s="59" t="s">
        <v>350</v>
      </c>
      <c r="I117" s="29"/>
      <c r="J117" s="49"/>
      <c r="K117" s="49"/>
      <c r="L117" s="49"/>
    </row>
    <row r="118" spans="1:12" ht="12.75">
      <c r="A118" s="58" t="s">
        <v>302</v>
      </c>
      <c r="B118" s="50">
        <f>200*(26-10)</f>
        <v>3200</v>
      </c>
      <c r="C118" s="60" t="s">
        <v>50</v>
      </c>
      <c r="D118" s="100" t="s">
        <v>306</v>
      </c>
      <c r="E118" s="60" t="s">
        <v>211</v>
      </c>
      <c r="F118" s="8" t="s">
        <v>23</v>
      </c>
      <c r="G118" s="7">
        <f t="shared" si="1"/>
        <v>99270</v>
      </c>
      <c r="H118" s="29" t="s">
        <v>212</v>
      </c>
      <c r="I118" s="29"/>
      <c r="J118" s="49"/>
      <c r="K118" s="49"/>
      <c r="L118" s="49"/>
    </row>
    <row r="119" spans="1:12" ht="12.75">
      <c r="A119" s="58" t="s">
        <v>302</v>
      </c>
      <c r="B119" s="50">
        <f>200*(31-13)</f>
        <v>3600</v>
      </c>
      <c r="C119" s="60" t="s">
        <v>50</v>
      </c>
      <c r="D119" s="103" t="s">
        <v>225</v>
      </c>
      <c r="E119" s="60" t="s">
        <v>226</v>
      </c>
      <c r="F119" s="80" t="s">
        <v>23</v>
      </c>
      <c r="G119" s="7">
        <f t="shared" si="1"/>
        <v>102870</v>
      </c>
      <c r="H119" s="29" t="s">
        <v>227</v>
      </c>
      <c r="I119" s="29"/>
      <c r="J119" s="49"/>
      <c r="K119" s="49"/>
      <c r="L119" s="49"/>
    </row>
    <row r="120" spans="1:12" ht="12.75">
      <c r="A120" s="58" t="s">
        <v>302</v>
      </c>
      <c r="B120" s="50">
        <f>200*(23-14)</f>
        <v>1800</v>
      </c>
      <c r="C120" s="60" t="s">
        <v>50</v>
      </c>
      <c r="D120" s="103" t="s">
        <v>304</v>
      </c>
      <c r="E120" s="60" t="s">
        <v>230</v>
      </c>
      <c r="F120" s="80" t="s">
        <v>23</v>
      </c>
      <c r="G120" s="7">
        <f t="shared" si="1"/>
        <v>104670</v>
      </c>
      <c r="H120" s="29" t="s">
        <v>228</v>
      </c>
      <c r="I120" s="29"/>
      <c r="J120" s="49"/>
      <c r="K120" s="49"/>
      <c r="L120" s="49"/>
    </row>
    <row r="121" spans="1:12" ht="12.75">
      <c r="A121" s="58" t="s">
        <v>302</v>
      </c>
      <c r="B121" s="50">
        <f>200*(23-18)</f>
        <v>1000</v>
      </c>
      <c r="C121" s="60" t="s">
        <v>50</v>
      </c>
      <c r="D121" s="103" t="s">
        <v>305</v>
      </c>
      <c r="E121" s="60" t="s">
        <v>249</v>
      </c>
      <c r="F121" s="80" t="s">
        <v>23</v>
      </c>
      <c r="G121" s="7">
        <f t="shared" si="1"/>
        <v>105670</v>
      </c>
      <c r="H121" s="29" t="s">
        <v>286</v>
      </c>
      <c r="I121" s="29"/>
      <c r="J121" s="49"/>
      <c r="K121" s="49"/>
      <c r="L121" s="49"/>
    </row>
    <row r="122" spans="1:12" ht="12.75">
      <c r="A122" s="58" t="s">
        <v>302</v>
      </c>
      <c r="B122" s="50">
        <f>200*(30-18)</f>
        <v>2400</v>
      </c>
      <c r="C122" s="60" t="s">
        <v>50</v>
      </c>
      <c r="D122" s="103" t="s">
        <v>335</v>
      </c>
      <c r="E122" s="60" t="s">
        <v>248</v>
      </c>
      <c r="F122" s="80" t="s">
        <v>23</v>
      </c>
      <c r="G122" s="7">
        <f t="shared" si="1"/>
        <v>108070</v>
      </c>
      <c r="H122" s="29" t="s">
        <v>351</v>
      </c>
      <c r="I122" s="29"/>
      <c r="J122" s="49"/>
      <c r="K122" s="49"/>
      <c r="L122" s="49"/>
    </row>
    <row r="123" spans="1:12" ht="12.75">
      <c r="A123" s="58" t="s">
        <v>302</v>
      </c>
      <c r="B123" s="50">
        <f>200*4</f>
        <v>800</v>
      </c>
      <c r="C123" s="60" t="s">
        <v>50</v>
      </c>
      <c r="D123" s="103" t="s">
        <v>321</v>
      </c>
      <c r="E123" s="60" t="s">
        <v>300</v>
      </c>
      <c r="F123" s="80" t="s">
        <v>23</v>
      </c>
      <c r="G123" s="7">
        <f t="shared" si="1"/>
        <v>108870</v>
      </c>
      <c r="H123" s="29"/>
      <c r="I123" s="29"/>
      <c r="J123" s="49"/>
      <c r="K123" s="49"/>
      <c r="L123" s="49"/>
    </row>
    <row r="124" spans="1:12" ht="12.75">
      <c r="A124" s="58" t="s">
        <v>302</v>
      </c>
      <c r="B124" s="50">
        <f>200*(31-23)</f>
        <v>1600</v>
      </c>
      <c r="C124" s="60" t="s">
        <v>50</v>
      </c>
      <c r="D124" s="103" t="s">
        <v>312</v>
      </c>
      <c r="E124" s="60" t="s">
        <v>311</v>
      </c>
      <c r="F124" s="80" t="s">
        <v>23</v>
      </c>
      <c r="G124" s="7">
        <f t="shared" si="1"/>
        <v>110470</v>
      </c>
      <c r="H124" s="29" t="s">
        <v>313</v>
      </c>
      <c r="I124" s="29"/>
      <c r="J124" s="49"/>
      <c r="K124" s="49"/>
      <c r="L124" s="49"/>
    </row>
    <row r="125" spans="1:12" ht="12.75">
      <c r="A125" s="58" t="s">
        <v>77</v>
      </c>
      <c r="B125" s="50">
        <f>200*2</f>
        <v>400</v>
      </c>
      <c r="C125" s="60" t="s">
        <v>50</v>
      </c>
      <c r="D125" s="103" t="s">
        <v>324</v>
      </c>
      <c r="E125" s="60" t="s">
        <v>325</v>
      </c>
      <c r="F125" s="80" t="s">
        <v>23</v>
      </c>
      <c r="G125" s="7">
        <f t="shared" si="1"/>
        <v>110870</v>
      </c>
      <c r="H125" s="29" t="s">
        <v>314</v>
      </c>
      <c r="I125" s="29"/>
      <c r="J125" s="49"/>
      <c r="K125" s="49"/>
      <c r="L125" s="49"/>
    </row>
    <row r="126" spans="1:12" ht="12.75">
      <c r="A126" s="58" t="s">
        <v>332</v>
      </c>
      <c r="B126" s="92">
        <f>250*(31-17)</f>
        <v>3500</v>
      </c>
      <c r="C126" s="93" t="s">
        <v>50</v>
      </c>
      <c r="D126" s="99" t="s">
        <v>287</v>
      </c>
      <c r="E126" s="93" t="s">
        <v>158</v>
      </c>
      <c r="F126" s="80" t="s">
        <v>23</v>
      </c>
      <c r="G126" s="7">
        <f t="shared" si="1"/>
        <v>114370</v>
      </c>
      <c r="H126" s="29" t="s">
        <v>288</v>
      </c>
      <c r="I126" s="29"/>
      <c r="J126" s="49"/>
      <c r="K126" s="49"/>
      <c r="L126" s="49"/>
    </row>
    <row r="127" spans="1:12" ht="12.75">
      <c r="A127" s="58"/>
      <c r="B127" s="46"/>
      <c r="C127" s="62"/>
      <c r="D127" s="113" t="s">
        <v>279</v>
      </c>
      <c r="E127" s="111" t="s">
        <v>235</v>
      </c>
      <c r="F127" s="80"/>
      <c r="G127" s="7">
        <f t="shared" si="1"/>
        <v>114370</v>
      </c>
      <c r="H127" s="62" t="s">
        <v>234</v>
      </c>
      <c r="I127" s="29"/>
      <c r="J127" s="49"/>
      <c r="K127" s="49"/>
      <c r="L127" s="49"/>
    </row>
    <row r="128" spans="1:12" ht="12.75">
      <c r="A128" s="104">
        <v>39938</v>
      </c>
      <c r="B128" s="16">
        <v>752</v>
      </c>
      <c r="C128" s="16" t="s">
        <v>243</v>
      </c>
      <c r="D128" s="56" t="s">
        <v>244</v>
      </c>
      <c r="E128" s="62" t="s">
        <v>134</v>
      </c>
      <c r="F128" s="16" t="s">
        <v>23</v>
      </c>
      <c r="G128" s="7">
        <f t="shared" si="1"/>
        <v>115122</v>
      </c>
      <c r="H128" s="29"/>
      <c r="I128" s="29"/>
      <c r="J128" s="49"/>
      <c r="K128" s="49"/>
      <c r="L128" s="49"/>
    </row>
    <row r="129" spans="1:12" ht="12.75">
      <c r="A129" s="104">
        <v>39945</v>
      </c>
      <c r="B129" s="16">
        <v>191</v>
      </c>
      <c r="C129" s="16" t="s">
        <v>243</v>
      </c>
      <c r="D129" s="56" t="s">
        <v>245</v>
      </c>
      <c r="E129" s="62" t="s">
        <v>134</v>
      </c>
      <c r="F129" s="16" t="s">
        <v>247</v>
      </c>
      <c r="G129" s="7">
        <f t="shared" si="1"/>
        <v>115313</v>
      </c>
      <c r="H129" s="29"/>
      <c r="I129" s="29"/>
      <c r="J129" s="49"/>
      <c r="K129" s="49"/>
      <c r="L129" s="49"/>
    </row>
    <row r="130" spans="1:12" ht="12.75">
      <c r="A130" s="104">
        <v>39946</v>
      </c>
      <c r="B130" s="16">
        <v>300</v>
      </c>
      <c r="C130" s="16" t="s">
        <v>58</v>
      </c>
      <c r="D130" s="56" t="s">
        <v>246</v>
      </c>
      <c r="E130" s="62" t="s">
        <v>134</v>
      </c>
      <c r="F130" s="16" t="s">
        <v>247</v>
      </c>
      <c r="G130" s="7">
        <f t="shared" si="1"/>
        <v>115613</v>
      </c>
      <c r="H130" s="29"/>
      <c r="I130" s="29"/>
      <c r="J130" s="49"/>
      <c r="K130" s="49"/>
      <c r="L130" s="49"/>
    </row>
    <row r="131" spans="1:12" ht="12.75">
      <c r="A131" s="115" t="s">
        <v>250</v>
      </c>
      <c r="B131" s="46">
        <v>3000</v>
      </c>
      <c r="C131" s="16" t="s">
        <v>58</v>
      </c>
      <c r="D131" s="58" t="s">
        <v>289</v>
      </c>
      <c r="E131" s="62" t="s">
        <v>145</v>
      </c>
      <c r="F131" s="46" t="s">
        <v>23</v>
      </c>
      <c r="G131" s="7">
        <f t="shared" si="1"/>
        <v>118613</v>
      </c>
      <c r="H131" s="29"/>
      <c r="I131" s="29"/>
      <c r="J131" s="49"/>
      <c r="K131" s="49"/>
      <c r="L131" s="49"/>
    </row>
    <row r="132" spans="1:12" ht="12.75">
      <c r="A132" s="115" t="s">
        <v>302</v>
      </c>
      <c r="B132" s="46">
        <v>3000</v>
      </c>
      <c r="C132" s="16" t="s">
        <v>58</v>
      </c>
      <c r="D132" s="58" t="s">
        <v>317</v>
      </c>
      <c r="E132" s="62" t="s">
        <v>318</v>
      </c>
      <c r="F132" s="46" t="s">
        <v>319</v>
      </c>
      <c r="G132" s="7">
        <f t="shared" si="1"/>
        <v>121613</v>
      </c>
      <c r="H132" s="29"/>
      <c r="I132" s="29"/>
      <c r="J132" s="49"/>
      <c r="K132" s="49"/>
      <c r="L132" s="49"/>
    </row>
    <row r="133" spans="1:12" ht="12.75">
      <c r="A133" s="104">
        <v>39959</v>
      </c>
      <c r="B133" s="46">
        <v>8070</v>
      </c>
      <c r="C133" s="16" t="s">
        <v>58</v>
      </c>
      <c r="D133" s="58" t="s">
        <v>289</v>
      </c>
      <c r="E133" s="62" t="s">
        <v>211</v>
      </c>
      <c r="F133" s="114" t="s">
        <v>372</v>
      </c>
      <c r="G133" s="7">
        <f t="shared" si="1"/>
        <v>129683</v>
      </c>
      <c r="H133" s="29"/>
      <c r="I133" s="29"/>
      <c r="J133" s="49"/>
      <c r="K133" s="49"/>
      <c r="L133" s="49"/>
    </row>
    <row r="134" spans="1:12" ht="12.75">
      <c r="A134" s="104">
        <v>39959</v>
      </c>
      <c r="B134" s="16">
        <v>328</v>
      </c>
      <c r="C134" s="16" t="s">
        <v>373</v>
      </c>
      <c r="D134" s="62" t="s">
        <v>374</v>
      </c>
      <c r="E134" s="62" t="s">
        <v>86</v>
      </c>
      <c r="F134" s="114" t="s">
        <v>372</v>
      </c>
      <c r="G134" s="7">
        <f t="shared" si="1"/>
        <v>130011</v>
      </c>
      <c r="H134" s="29"/>
      <c r="I134" s="29"/>
      <c r="J134" s="49"/>
      <c r="K134" s="49"/>
      <c r="L134" s="49"/>
    </row>
    <row r="135" spans="1:12" ht="12.75">
      <c r="A135" s="120" t="s">
        <v>332</v>
      </c>
      <c r="B135" s="46">
        <v>6380</v>
      </c>
      <c r="C135" s="62" t="s">
        <v>58</v>
      </c>
      <c r="D135" s="58" t="s">
        <v>333</v>
      </c>
      <c r="E135" s="62" t="s">
        <v>248</v>
      </c>
      <c r="F135" s="114" t="s">
        <v>334</v>
      </c>
      <c r="G135" s="7">
        <f t="shared" si="1"/>
        <v>136391</v>
      </c>
      <c r="H135" s="29"/>
      <c r="I135" s="29"/>
      <c r="J135" s="49"/>
      <c r="K135" s="49"/>
      <c r="L135" s="49"/>
    </row>
    <row r="136" spans="1:12" ht="12.75">
      <c r="A136" s="120" t="s">
        <v>337</v>
      </c>
      <c r="B136" s="50">
        <f>200*10</f>
        <v>2000</v>
      </c>
      <c r="C136" s="60" t="s">
        <v>50</v>
      </c>
      <c r="D136" s="60" t="s">
        <v>367</v>
      </c>
      <c r="E136" s="60" t="s">
        <v>75</v>
      </c>
      <c r="F136" s="46"/>
      <c r="G136" s="7">
        <f t="shared" si="1"/>
        <v>138391</v>
      </c>
      <c r="H136" s="29" t="s">
        <v>368</v>
      </c>
      <c r="I136" s="29"/>
      <c r="J136" s="49"/>
      <c r="K136" s="49"/>
      <c r="L136" s="49"/>
    </row>
    <row r="137" spans="1:12" ht="12.75">
      <c r="A137" s="120" t="s">
        <v>337</v>
      </c>
      <c r="B137" s="50">
        <f>200*15</f>
        <v>3000</v>
      </c>
      <c r="C137" s="60" t="s">
        <v>50</v>
      </c>
      <c r="D137" s="60" t="s">
        <v>336</v>
      </c>
      <c r="E137" s="60" t="s">
        <v>123</v>
      </c>
      <c r="F137" s="46"/>
      <c r="G137" s="7">
        <f t="shared" si="1"/>
        <v>141391</v>
      </c>
      <c r="H137" s="29"/>
      <c r="I137" s="29"/>
      <c r="J137" s="49"/>
      <c r="K137" s="49"/>
      <c r="L137" s="49"/>
    </row>
    <row r="138" spans="1:12" ht="12.75">
      <c r="A138" s="120" t="s">
        <v>337</v>
      </c>
      <c r="B138" s="50">
        <f>200*15</f>
        <v>3000</v>
      </c>
      <c r="C138" s="60" t="s">
        <v>50</v>
      </c>
      <c r="D138" s="60" t="s">
        <v>336</v>
      </c>
      <c r="E138" s="60" t="s">
        <v>160</v>
      </c>
      <c r="F138" s="46"/>
      <c r="G138" s="7">
        <f t="shared" si="1"/>
        <v>144391</v>
      </c>
      <c r="H138" s="29" t="s">
        <v>354</v>
      </c>
      <c r="I138" s="29"/>
      <c r="J138" s="49"/>
      <c r="K138" s="49"/>
      <c r="L138" s="49"/>
    </row>
    <row r="139" spans="1:12" ht="12.75">
      <c r="A139" s="120" t="s">
        <v>337</v>
      </c>
      <c r="B139" s="50">
        <f>200*15</f>
        <v>3000</v>
      </c>
      <c r="C139" s="60" t="s">
        <v>50</v>
      </c>
      <c r="D139" s="60" t="s">
        <v>336</v>
      </c>
      <c r="E139" s="60" t="s">
        <v>226</v>
      </c>
      <c r="F139" s="46"/>
      <c r="G139" s="7">
        <f t="shared" si="1"/>
        <v>147391</v>
      </c>
      <c r="H139" s="29"/>
      <c r="I139" s="29"/>
      <c r="J139" s="49"/>
      <c r="K139" s="49"/>
      <c r="L139" s="49"/>
    </row>
    <row r="140" spans="1:12" ht="12.75">
      <c r="A140" s="120" t="s">
        <v>337</v>
      </c>
      <c r="B140" s="50">
        <f>200*15</f>
        <v>3000</v>
      </c>
      <c r="C140" s="60" t="s">
        <v>50</v>
      </c>
      <c r="D140" s="60" t="s">
        <v>336</v>
      </c>
      <c r="E140" s="60" t="s">
        <v>311</v>
      </c>
      <c r="F140" s="46"/>
      <c r="G140" s="7">
        <f t="shared" si="1"/>
        <v>150391</v>
      </c>
      <c r="H140" s="29"/>
      <c r="I140" s="29"/>
      <c r="J140" s="49"/>
      <c r="K140" s="49"/>
      <c r="L140" s="49"/>
    </row>
    <row r="141" spans="1:12" ht="12.75">
      <c r="A141" s="120" t="s">
        <v>337</v>
      </c>
      <c r="B141" s="50">
        <f>200*(13+1)</f>
        <v>2800</v>
      </c>
      <c r="C141" s="60" t="s">
        <v>50</v>
      </c>
      <c r="D141" s="60" t="s">
        <v>377</v>
      </c>
      <c r="E141" s="60" t="s">
        <v>145</v>
      </c>
      <c r="F141" s="114" t="s">
        <v>23</v>
      </c>
      <c r="G141" s="7">
        <f t="shared" si="1"/>
        <v>153191</v>
      </c>
      <c r="H141" s="29"/>
      <c r="I141" s="29"/>
      <c r="J141" s="49"/>
      <c r="K141" s="49"/>
      <c r="L141" s="49"/>
    </row>
    <row r="142" spans="1:12" ht="12.75">
      <c r="A142" s="120" t="s">
        <v>337</v>
      </c>
      <c r="B142" s="50">
        <v>600</v>
      </c>
      <c r="C142" s="60" t="s">
        <v>50</v>
      </c>
      <c r="D142" s="60" t="s">
        <v>352</v>
      </c>
      <c r="E142" s="60" t="s">
        <v>341</v>
      </c>
      <c r="F142" s="46"/>
      <c r="G142" s="7">
        <f t="shared" si="1"/>
        <v>153791</v>
      </c>
      <c r="H142" s="29" t="s">
        <v>353</v>
      </c>
      <c r="I142" s="29"/>
      <c r="J142" s="49"/>
      <c r="K142" s="49"/>
      <c r="L142" s="49"/>
    </row>
    <row r="143" spans="1:12" ht="12.75">
      <c r="A143" s="120" t="s">
        <v>337</v>
      </c>
      <c r="B143" s="50">
        <f>200*17</f>
        <v>3400</v>
      </c>
      <c r="C143" s="60" t="s">
        <v>50</v>
      </c>
      <c r="D143" s="60" t="s">
        <v>339</v>
      </c>
      <c r="E143" s="60" t="s">
        <v>342</v>
      </c>
      <c r="F143" s="46"/>
      <c r="G143" s="7">
        <f t="shared" si="1"/>
        <v>157191</v>
      </c>
      <c r="H143" s="29"/>
      <c r="I143" s="29"/>
      <c r="J143" s="49"/>
      <c r="K143" s="49"/>
      <c r="L143" s="49"/>
    </row>
    <row r="144" spans="1:12" ht="12.75">
      <c r="A144" s="120" t="s">
        <v>337</v>
      </c>
      <c r="B144" s="50">
        <f>200*(15-5)</f>
        <v>2000</v>
      </c>
      <c r="C144" s="60" t="s">
        <v>50</v>
      </c>
      <c r="D144" s="60" t="s">
        <v>358</v>
      </c>
      <c r="E144" s="60" t="s">
        <v>201</v>
      </c>
      <c r="F144" s="46"/>
      <c r="G144" s="7">
        <f t="shared" si="1"/>
        <v>159191</v>
      </c>
      <c r="H144" s="29" t="s">
        <v>359</v>
      </c>
      <c r="I144" s="29"/>
      <c r="J144" s="49"/>
      <c r="K144" s="49"/>
      <c r="L144" s="49"/>
    </row>
    <row r="145" spans="1:12" ht="12.75">
      <c r="A145" s="120" t="s">
        <v>337</v>
      </c>
      <c r="B145" s="92">
        <f>250*15</f>
        <v>3750</v>
      </c>
      <c r="C145" s="93" t="s">
        <v>50</v>
      </c>
      <c r="D145" s="93" t="s">
        <v>336</v>
      </c>
      <c r="E145" s="93" t="s">
        <v>158</v>
      </c>
      <c r="F145" s="46"/>
      <c r="G145" s="7">
        <f t="shared" si="1"/>
        <v>162941</v>
      </c>
      <c r="H145" s="29"/>
      <c r="I145" s="29"/>
      <c r="J145" s="49"/>
      <c r="K145" s="49"/>
      <c r="L145" s="49"/>
    </row>
    <row r="146" spans="1:12" ht="12.75">
      <c r="A146" s="120" t="s">
        <v>331</v>
      </c>
      <c r="B146" s="61">
        <v>200</v>
      </c>
      <c r="C146" s="61" t="s">
        <v>50</v>
      </c>
      <c r="D146" s="61" t="s">
        <v>338</v>
      </c>
      <c r="E146" s="61" t="s">
        <v>86</v>
      </c>
      <c r="F146" s="46"/>
      <c r="G146" s="7">
        <f t="shared" si="1"/>
        <v>163141</v>
      </c>
      <c r="H146" s="75" t="s">
        <v>340</v>
      </c>
      <c r="I146" s="29"/>
      <c r="J146" s="49"/>
      <c r="K146" s="49"/>
      <c r="L146" s="49"/>
    </row>
    <row r="147" spans="1:12" ht="12.75">
      <c r="A147" s="120" t="s">
        <v>338</v>
      </c>
      <c r="B147" s="81">
        <f>200*15</f>
        <v>3000</v>
      </c>
      <c r="C147" s="81" t="s">
        <v>50</v>
      </c>
      <c r="D147" s="81" t="s">
        <v>336</v>
      </c>
      <c r="E147" s="81" t="s">
        <v>133</v>
      </c>
      <c r="F147" s="46"/>
      <c r="G147" s="7">
        <f t="shared" si="1"/>
        <v>166141</v>
      </c>
      <c r="H147" s="29"/>
      <c r="I147" s="29"/>
      <c r="J147" s="49"/>
      <c r="K147" s="49"/>
      <c r="L147" s="49"/>
    </row>
    <row r="148" spans="1:12" ht="12.75">
      <c r="A148" s="120" t="s">
        <v>338</v>
      </c>
      <c r="B148" s="81">
        <f>200*(4+15)</f>
        <v>3800</v>
      </c>
      <c r="C148" s="81" t="s">
        <v>50</v>
      </c>
      <c r="D148" s="81" t="s">
        <v>376</v>
      </c>
      <c r="E148" s="81" t="s">
        <v>211</v>
      </c>
      <c r="F148" s="46"/>
      <c r="G148" s="7">
        <f t="shared" si="1"/>
        <v>169941</v>
      </c>
      <c r="H148" s="29"/>
      <c r="I148" s="29"/>
      <c r="J148" s="49"/>
      <c r="K148" s="49"/>
      <c r="L148" s="49"/>
    </row>
    <row r="149" spans="1:12" ht="12.75">
      <c r="A149" s="120" t="s">
        <v>378</v>
      </c>
      <c r="B149" s="114">
        <v>1240</v>
      </c>
      <c r="C149" s="62" t="s">
        <v>58</v>
      </c>
      <c r="D149" s="114" t="s">
        <v>379</v>
      </c>
      <c r="E149" s="62" t="s">
        <v>311</v>
      </c>
      <c r="F149" s="46" t="s">
        <v>334</v>
      </c>
      <c r="G149" s="7">
        <f t="shared" si="1"/>
        <v>171181</v>
      </c>
      <c r="H149" s="29"/>
      <c r="I149" s="29"/>
      <c r="J149" s="49"/>
      <c r="K149" s="49"/>
      <c r="L149" s="49"/>
    </row>
    <row r="150" spans="1:12" ht="12.75">
      <c r="A150" s="120"/>
      <c r="B150" s="114"/>
      <c r="C150" s="62"/>
      <c r="D150" s="113" t="s">
        <v>279</v>
      </c>
      <c r="E150" s="111" t="s">
        <v>384</v>
      </c>
      <c r="F150" s="46"/>
      <c r="G150" s="7">
        <f t="shared" si="1"/>
        <v>171181</v>
      </c>
      <c r="H150" s="29" t="s">
        <v>395</v>
      </c>
      <c r="I150" s="29"/>
      <c r="J150" s="49"/>
      <c r="K150" s="49"/>
      <c r="L150" s="49"/>
    </row>
    <row r="151" spans="1:12" ht="12.75">
      <c r="A151" s="120" t="s">
        <v>392</v>
      </c>
      <c r="B151" s="114">
        <v>2000</v>
      </c>
      <c r="C151" s="62" t="s">
        <v>58</v>
      </c>
      <c r="D151" s="58" t="s">
        <v>430</v>
      </c>
      <c r="E151" s="62" t="s">
        <v>318</v>
      </c>
      <c r="F151" s="114" t="s">
        <v>23</v>
      </c>
      <c r="G151" s="7">
        <f t="shared" si="1"/>
        <v>173181</v>
      </c>
      <c r="H151" s="29"/>
      <c r="I151" s="29"/>
      <c r="J151" s="49"/>
      <c r="K151" s="49"/>
      <c r="L151" s="49"/>
    </row>
    <row r="152" spans="1:12" ht="12.75">
      <c r="A152" s="120" t="s">
        <v>392</v>
      </c>
      <c r="B152" s="114">
        <v>625</v>
      </c>
      <c r="C152" s="62" t="s">
        <v>58</v>
      </c>
      <c r="D152" s="114" t="s">
        <v>393</v>
      </c>
      <c r="E152" s="62" t="s">
        <v>133</v>
      </c>
      <c r="F152" s="46" t="s">
        <v>334</v>
      </c>
      <c r="G152" s="7">
        <f t="shared" si="1"/>
        <v>173806</v>
      </c>
      <c r="H152" s="29"/>
      <c r="I152" s="29"/>
      <c r="J152" s="49"/>
      <c r="K152" s="49"/>
      <c r="L152" s="49"/>
    </row>
    <row r="153" spans="1:12" ht="12.75">
      <c r="A153" s="120" t="s">
        <v>392</v>
      </c>
      <c r="B153" s="81">
        <f>200*15</f>
        <v>3000</v>
      </c>
      <c r="C153" s="81" t="s">
        <v>50</v>
      </c>
      <c r="D153" s="81" t="s">
        <v>375</v>
      </c>
      <c r="E153" s="81" t="s">
        <v>133</v>
      </c>
      <c r="F153" s="46"/>
      <c r="G153" s="7">
        <f t="shared" si="1"/>
        <v>176806</v>
      </c>
      <c r="H153" s="29"/>
      <c r="I153" s="29"/>
      <c r="J153" s="49"/>
      <c r="K153" s="49"/>
      <c r="L153" s="49"/>
    </row>
    <row r="154" spans="1:12" ht="12.75">
      <c r="A154" s="120" t="s">
        <v>392</v>
      </c>
      <c r="B154" s="81">
        <f>200*2</f>
        <v>400</v>
      </c>
      <c r="C154" s="81" t="s">
        <v>50</v>
      </c>
      <c r="D154" s="81" t="s">
        <v>394</v>
      </c>
      <c r="E154" s="81" t="s">
        <v>211</v>
      </c>
      <c r="F154" s="26"/>
      <c r="G154" s="7">
        <f t="shared" si="1"/>
        <v>177206</v>
      </c>
      <c r="H154" s="29"/>
      <c r="I154" s="29"/>
      <c r="J154" s="49"/>
      <c r="K154" s="49"/>
      <c r="L154" s="49"/>
    </row>
    <row r="155" spans="1:12" ht="12.75">
      <c r="A155" s="120" t="s">
        <v>409</v>
      </c>
      <c r="B155" s="92">
        <f>250*5</f>
        <v>1250</v>
      </c>
      <c r="C155" s="93" t="s">
        <v>50</v>
      </c>
      <c r="D155" s="93" t="s">
        <v>415</v>
      </c>
      <c r="E155" s="93" t="s">
        <v>158</v>
      </c>
      <c r="F155" s="46"/>
      <c r="G155" s="7">
        <f t="shared" si="1"/>
        <v>178456</v>
      </c>
      <c r="H155" s="29"/>
      <c r="I155" s="29"/>
      <c r="J155" s="49"/>
      <c r="K155" s="49"/>
      <c r="L155" s="49"/>
    </row>
    <row r="156" spans="1:12" ht="12.75">
      <c r="A156" s="132">
        <v>39985</v>
      </c>
      <c r="B156" s="46">
        <v>114</v>
      </c>
      <c r="C156" s="62" t="s">
        <v>373</v>
      </c>
      <c r="D156" s="62" t="s">
        <v>451</v>
      </c>
      <c r="E156" s="62" t="s">
        <v>158</v>
      </c>
      <c r="F156" s="114" t="s">
        <v>247</v>
      </c>
      <c r="G156" s="7">
        <f t="shared" si="1"/>
        <v>178570</v>
      </c>
      <c r="H156" s="29"/>
      <c r="I156" s="29"/>
      <c r="J156" s="49"/>
      <c r="K156" s="49"/>
      <c r="L156" s="49"/>
    </row>
    <row r="157" spans="1:12" ht="12.75">
      <c r="A157" s="134" t="s">
        <v>465</v>
      </c>
      <c r="B157" s="46">
        <v>3300</v>
      </c>
      <c r="C157" s="62" t="s">
        <v>58</v>
      </c>
      <c r="D157" s="62" t="s">
        <v>468</v>
      </c>
      <c r="E157" s="62" t="s">
        <v>419</v>
      </c>
      <c r="F157" s="114" t="s">
        <v>334</v>
      </c>
      <c r="G157" s="7">
        <f t="shared" si="1"/>
        <v>181870</v>
      </c>
      <c r="H157" s="29"/>
      <c r="I157" s="29"/>
      <c r="J157" s="49"/>
      <c r="K157" s="49"/>
      <c r="L157" s="49"/>
    </row>
    <row r="158" spans="1:12" ht="12.75">
      <c r="A158" s="120" t="s">
        <v>434</v>
      </c>
      <c r="B158" s="61">
        <f>200*(30-19)</f>
        <v>2200</v>
      </c>
      <c r="C158" s="61" t="s">
        <v>50</v>
      </c>
      <c r="D158" s="61" t="s">
        <v>417</v>
      </c>
      <c r="E158" s="61" t="s">
        <v>158</v>
      </c>
      <c r="F158" s="26"/>
      <c r="G158" s="7">
        <f t="shared" si="1"/>
        <v>184070</v>
      </c>
      <c r="H158" s="29"/>
      <c r="I158" s="29"/>
      <c r="J158" s="49"/>
      <c r="K158" s="49"/>
      <c r="L158" s="49"/>
    </row>
    <row r="159" spans="1:12" ht="12.75">
      <c r="A159" s="120" t="s">
        <v>434</v>
      </c>
      <c r="B159" s="131">
        <f>200*(30-23)</f>
        <v>1400</v>
      </c>
      <c r="C159" s="61" t="s">
        <v>50</v>
      </c>
      <c r="D159" s="61" t="s">
        <v>433</v>
      </c>
      <c r="E159" s="61" t="s">
        <v>160</v>
      </c>
      <c r="F159" s="26"/>
      <c r="G159" s="7">
        <f t="shared" si="1"/>
        <v>185470</v>
      </c>
      <c r="H159" s="29"/>
      <c r="I159" s="29"/>
      <c r="J159" s="49"/>
      <c r="K159" s="49"/>
      <c r="L159" s="49"/>
    </row>
    <row r="160" spans="1:12" ht="12.75">
      <c r="A160" s="120" t="s">
        <v>409</v>
      </c>
      <c r="B160" s="114">
        <v>3000</v>
      </c>
      <c r="C160" s="62" t="s">
        <v>58</v>
      </c>
      <c r="D160" s="62" t="s">
        <v>289</v>
      </c>
      <c r="E160" s="62" t="s">
        <v>158</v>
      </c>
      <c r="F160" s="26"/>
      <c r="G160" s="7">
        <f t="shared" si="1"/>
        <v>188470</v>
      </c>
      <c r="H160" s="29"/>
      <c r="I160" s="29"/>
      <c r="J160" s="49"/>
      <c r="K160" s="49"/>
      <c r="L160" s="49"/>
    </row>
    <row r="161" spans="1:12" ht="12.75">
      <c r="A161" s="120" t="s">
        <v>434</v>
      </c>
      <c r="B161" s="114">
        <v>3000</v>
      </c>
      <c r="C161" s="62" t="s">
        <v>58</v>
      </c>
      <c r="D161" s="62" t="s">
        <v>289</v>
      </c>
      <c r="E161" s="62" t="s">
        <v>160</v>
      </c>
      <c r="F161" s="26"/>
      <c r="G161" s="7">
        <f t="shared" si="1"/>
        <v>191470</v>
      </c>
      <c r="H161" s="29"/>
      <c r="I161" s="29"/>
      <c r="J161" s="49"/>
      <c r="K161" s="49"/>
      <c r="L161" s="49"/>
    </row>
    <row r="162" spans="1:12" ht="12.75">
      <c r="A162" s="120" t="s">
        <v>463</v>
      </c>
      <c r="B162" s="50">
        <f>200*(23-15)</f>
        <v>1600</v>
      </c>
      <c r="C162" s="60" t="s">
        <v>50</v>
      </c>
      <c r="D162" s="60" t="s">
        <v>431</v>
      </c>
      <c r="E162" s="60" t="s">
        <v>123</v>
      </c>
      <c r="F162" s="46"/>
      <c r="G162" s="7">
        <f t="shared" si="1"/>
        <v>193070</v>
      </c>
      <c r="H162" s="29"/>
      <c r="I162" s="29"/>
      <c r="J162" s="49"/>
      <c r="K162" s="49"/>
      <c r="L162" s="49"/>
    </row>
    <row r="163" spans="1:12" ht="12.75">
      <c r="A163" s="120" t="s">
        <v>463</v>
      </c>
      <c r="B163" s="50">
        <f>200*(24-15)</f>
        <v>1800</v>
      </c>
      <c r="C163" s="60" t="s">
        <v>50</v>
      </c>
      <c r="D163" s="60" t="s">
        <v>432</v>
      </c>
      <c r="E163" s="60" t="s">
        <v>160</v>
      </c>
      <c r="F163" s="46"/>
      <c r="G163" s="7">
        <f t="shared" si="1"/>
        <v>194870</v>
      </c>
      <c r="H163" s="29"/>
      <c r="I163" s="29"/>
      <c r="J163" s="49"/>
      <c r="K163" s="49"/>
      <c r="L163" s="49"/>
    </row>
    <row r="164" spans="1:12" ht="12.75">
      <c r="A164" s="120" t="s">
        <v>463</v>
      </c>
      <c r="B164" s="50">
        <f>200*5</f>
        <v>1000</v>
      </c>
      <c r="C164" s="60" t="s">
        <v>50</v>
      </c>
      <c r="D164" s="60" t="s">
        <v>414</v>
      </c>
      <c r="E164" s="60" t="s">
        <v>226</v>
      </c>
      <c r="F164" s="46"/>
      <c r="G164" s="7">
        <f t="shared" si="1"/>
        <v>195870</v>
      </c>
      <c r="H164" s="29"/>
      <c r="I164" s="29"/>
      <c r="J164" s="49"/>
      <c r="K164" s="49"/>
      <c r="L164" s="49"/>
    </row>
    <row r="165" spans="1:12" ht="12.75">
      <c r="A165" s="120" t="s">
        <v>463</v>
      </c>
      <c r="B165" s="50">
        <f>200*2</f>
        <v>400</v>
      </c>
      <c r="C165" s="60" t="s">
        <v>50</v>
      </c>
      <c r="D165" s="60" t="s">
        <v>394</v>
      </c>
      <c r="E165" s="60" t="s">
        <v>311</v>
      </c>
      <c r="F165" s="46"/>
      <c r="G165" s="7">
        <f t="shared" si="1"/>
        <v>196270</v>
      </c>
      <c r="H165" s="29"/>
      <c r="I165" s="29"/>
      <c r="J165" s="49"/>
      <c r="K165" s="49"/>
      <c r="L165" s="49"/>
    </row>
    <row r="166" spans="1:12" ht="12.75">
      <c r="A166" s="120" t="s">
        <v>463</v>
      </c>
      <c r="B166" s="50">
        <f>200*15</f>
        <v>3000</v>
      </c>
      <c r="C166" s="60" t="s">
        <v>50</v>
      </c>
      <c r="D166" s="60" t="s">
        <v>375</v>
      </c>
      <c r="E166" s="60" t="s">
        <v>342</v>
      </c>
      <c r="F166" s="46"/>
      <c r="G166" s="7">
        <f t="shared" si="1"/>
        <v>199270</v>
      </c>
      <c r="H166" s="29"/>
      <c r="I166" s="29"/>
      <c r="J166" s="49"/>
      <c r="K166" s="49"/>
      <c r="L166" s="49"/>
    </row>
    <row r="167" spans="1:12" ht="12.75">
      <c r="A167" s="120" t="s">
        <v>463</v>
      </c>
      <c r="B167" s="50">
        <f>200*15</f>
        <v>3000</v>
      </c>
      <c r="C167" s="60" t="s">
        <v>50</v>
      </c>
      <c r="D167" s="60" t="s">
        <v>375</v>
      </c>
      <c r="E167" s="60" t="s">
        <v>201</v>
      </c>
      <c r="F167" s="46"/>
      <c r="G167" s="7">
        <f t="shared" si="1"/>
        <v>202270</v>
      </c>
      <c r="H167" s="29"/>
      <c r="I167" s="29"/>
      <c r="J167" s="49"/>
      <c r="K167" s="49"/>
      <c r="L167" s="49"/>
    </row>
    <row r="168" spans="1:12" ht="12.75">
      <c r="A168" s="120" t="s">
        <v>463</v>
      </c>
      <c r="B168" s="50">
        <f>200*11</f>
        <v>2200</v>
      </c>
      <c r="C168" s="60" t="s">
        <v>50</v>
      </c>
      <c r="D168" s="60" t="s">
        <v>416</v>
      </c>
      <c r="E168" s="60" t="s">
        <v>75</v>
      </c>
      <c r="F168" s="46"/>
      <c r="G168" s="7">
        <f t="shared" si="1"/>
        <v>204470</v>
      </c>
      <c r="H168" s="29"/>
      <c r="I168" s="29"/>
      <c r="J168" s="49"/>
      <c r="K168" s="49"/>
      <c r="L168" s="49"/>
    </row>
    <row r="169" spans="1:12" ht="12.75">
      <c r="A169" s="120" t="s">
        <v>463</v>
      </c>
      <c r="B169" s="50">
        <f>200*(27-16)</f>
        <v>2200</v>
      </c>
      <c r="C169" s="60" t="s">
        <v>50</v>
      </c>
      <c r="D169" s="60" t="s">
        <v>454</v>
      </c>
      <c r="E169" s="60" t="s">
        <v>418</v>
      </c>
      <c r="F169" s="46"/>
      <c r="G169" s="7">
        <f t="shared" si="1"/>
        <v>206670</v>
      </c>
      <c r="H169" s="75" t="s">
        <v>455</v>
      </c>
      <c r="I169" s="29"/>
      <c r="J169" s="49"/>
      <c r="K169" s="49"/>
      <c r="L169" s="49"/>
    </row>
    <row r="170" spans="1:12" ht="12.75">
      <c r="A170" s="120" t="s">
        <v>463</v>
      </c>
      <c r="B170" s="50">
        <f>200*(30-19)</f>
        <v>2200</v>
      </c>
      <c r="C170" s="60" t="s">
        <v>50</v>
      </c>
      <c r="D170" s="60" t="s">
        <v>416</v>
      </c>
      <c r="E170" s="60" t="s">
        <v>397</v>
      </c>
      <c r="F170" s="46"/>
      <c r="G170" s="7">
        <f t="shared" si="1"/>
        <v>208870</v>
      </c>
      <c r="H170" s="75" t="s">
        <v>422</v>
      </c>
      <c r="I170" s="29"/>
      <c r="J170" s="49"/>
      <c r="K170" s="49"/>
      <c r="L170" s="49"/>
    </row>
    <row r="171" spans="1:12" ht="12.75">
      <c r="A171" s="120" t="s">
        <v>463</v>
      </c>
      <c r="B171" s="50">
        <f>200*(30-19)</f>
        <v>2200</v>
      </c>
      <c r="C171" s="60" t="s">
        <v>50</v>
      </c>
      <c r="D171" s="60" t="s">
        <v>416</v>
      </c>
      <c r="E171" s="60" t="s">
        <v>419</v>
      </c>
      <c r="F171" s="46"/>
      <c r="G171" s="7">
        <f t="shared" si="1"/>
        <v>211070</v>
      </c>
      <c r="H171" s="75" t="s">
        <v>423</v>
      </c>
      <c r="I171" s="29"/>
      <c r="J171" s="49"/>
      <c r="K171" s="49"/>
      <c r="L171" s="49"/>
    </row>
    <row r="172" spans="1:12" ht="12.75">
      <c r="A172" s="120" t="s">
        <v>463</v>
      </c>
      <c r="B172" s="50">
        <f>200*(27-19)</f>
        <v>1600</v>
      </c>
      <c r="C172" s="60" t="s">
        <v>50</v>
      </c>
      <c r="D172" s="60" t="s">
        <v>443</v>
      </c>
      <c r="E172" s="60" t="s">
        <v>420</v>
      </c>
      <c r="F172" s="46"/>
      <c r="G172" s="7">
        <f t="shared" si="1"/>
        <v>212670</v>
      </c>
      <c r="H172" s="75" t="s">
        <v>456</v>
      </c>
      <c r="I172" s="29"/>
      <c r="J172" s="49"/>
      <c r="K172" s="49"/>
      <c r="L172" s="49"/>
    </row>
    <row r="173" spans="1:12" ht="12.75">
      <c r="A173" s="120" t="s">
        <v>463</v>
      </c>
      <c r="B173" s="50">
        <f>200*(30-19)</f>
        <v>2200</v>
      </c>
      <c r="C173" s="60" t="s">
        <v>50</v>
      </c>
      <c r="D173" s="60" t="s">
        <v>416</v>
      </c>
      <c r="E173" s="60" t="s">
        <v>421</v>
      </c>
      <c r="F173" s="46"/>
      <c r="G173" s="7">
        <f t="shared" si="1"/>
        <v>214870</v>
      </c>
      <c r="H173" s="75" t="s">
        <v>424</v>
      </c>
      <c r="I173" s="29"/>
      <c r="J173" s="49"/>
      <c r="K173" s="49"/>
      <c r="L173" s="49"/>
    </row>
    <row r="174" spans="1:12" ht="12.75">
      <c r="A174" s="120" t="s">
        <v>463</v>
      </c>
      <c r="B174" s="50">
        <f>200*(30-25)</f>
        <v>1000</v>
      </c>
      <c r="C174" s="60" t="s">
        <v>50</v>
      </c>
      <c r="D174" s="60" t="s">
        <v>440</v>
      </c>
      <c r="E174" s="60" t="s">
        <v>441</v>
      </c>
      <c r="F174" s="46"/>
      <c r="G174" s="7">
        <f t="shared" si="1"/>
        <v>215870</v>
      </c>
      <c r="H174" s="29" t="s">
        <v>442</v>
      </c>
      <c r="I174" s="29"/>
      <c r="J174" s="49"/>
      <c r="K174" s="49"/>
      <c r="L174" s="49"/>
    </row>
    <row r="175" spans="1:12" ht="12.75">
      <c r="A175" s="120" t="s">
        <v>463</v>
      </c>
      <c r="B175" s="133">
        <f>200*(30-27)</f>
        <v>600</v>
      </c>
      <c r="C175" s="60" t="s">
        <v>50</v>
      </c>
      <c r="D175" s="133" t="s">
        <v>458</v>
      </c>
      <c r="E175" s="60" t="s">
        <v>452</v>
      </c>
      <c r="F175" s="26"/>
      <c r="G175" s="7">
        <f aca="true" t="shared" si="3" ref="G175:G182">G174+B175</f>
        <v>216470</v>
      </c>
      <c r="H175" s="29" t="s">
        <v>457</v>
      </c>
      <c r="I175" s="29"/>
      <c r="J175" s="49"/>
      <c r="K175" s="49"/>
      <c r="L175" s="49"/>
    </row>
    <row r="176" spans="1:12" ht="12.75">
      <c r="A176" s="120" t="s">
        <v>462</v>
      </c>
      <c r="B176" s="114">
        <f>5245+400</f>
        <v>5645</v>
      </c>
      <c r="C176" s="62" t="s">
        <v>58</v>
      </c>
      <c r="D176" s="114" t="s">
        <v>490</v>
      </c>
      <c r="E176" s="8" t="s">
        <v>437</v>
      </c>
      <c r="F176" s="80" t="s">
        <v>334</v>
      </c>
      <c r="G176" s="7">
        <f t="shared" si="3"/>
        <v>222115</v>
      </c>
      <c r="H176" s="29"/>
      <c r="I176" s="29"/>
      <c r="J176" s="49"/>
      <c r="K176" s="49"/>
      <c r="L176" s="49"/>
    </row>
    <row r="177" spans="1:12" ht="12.75">
      <c r="A177" s="120" t="s">
        <v>463</v>
      </c>
      <c r="B177" s="135">
        <v>1200</v>
      </c>
      <c r="C177" s="62" t="s">
        <v>373</v>
      </c>
      <c r="D177" s="114" t="s">
        <v>469</v>
      </c>
      <c r="E177" s="57" t="s">
        <v>437</v>
      </c>
      <c r="F177" s="80" t="s">
        <v>334</v>
      </c>
      <c r="G177" s="7">
        <f t="shared" si="3"/>
        <v>223315</v>
      </c>
      <c r="H177" s="29"/>
      <c r="I177" s="29"/>
      <c r="J177" s="49"/>
      <c r="K177" s="49"/>
      <c r="L177" s="49"/>
    </row>
    <row r="178" spans="1:12" ht="12.75">
      <c r="A178" s="58" t="s">
        <v>463</v>
      </c>
      <c r="B178" s="46">
        <v>3000</v>
      </c>
      <c r="C178" s="62" t="s">
        <v>50</v>
      </c>
      <c r="D178" s="114" t="s">
        <v>464</v>
      </c>
      <c r="E178" s="62" t="s">
        <v>72</v>
      </c>
      <c r="F178" s="45" t="s">
        <v>23</v>
      </c>
      <c r="G178" s="7">
        <f>G177+B178</f>
        <v>226315</v>
      </c>
      <c r="H178" s="29"/>
      <c r="I178" s="29"/>
      <c r="J178" s="49"/>
      <c r="K178" s="49"/>
      <c r="L178" s="49"/>
    </row>
    <row r="179" spans="1:12" ht="12.75">
      <c r="A179" s="58" t="s">
        <v>483</v>
      </c>
      <c r="B179" s="46">
        <v>1000</v>
      </c>
      <c r="C179" s="62" t="s">
        <v>243</v>
      </c>
      <c r="D179" s="58" t="s">
        <v>485</v>
      </c>
      <c r="E179" s="59" t="s">
        <v>486</v>
      </c>
      <c r="F179" s="57" t="s">
        <v>23</v>
      </c>
      <c r="G179" s="7">
        <f t="shared" si="3"/>
        <v>227315</v>
      </c>
      <c r="H179" s="29"/>
      <c r="I179" s="29"/>
      <c r="J179" s="49"/>
      <c r="K179" s="49"/>
      <c r="L179" s="49"/>
    </row>
    <row r="180" spans="1:12" ht="12.75">
      <c r="A180" s="120"/>
      <c r="B180" s="114"/>
      <c r="C180" s="62"/>
      <c r="D180" s="114"/>
      <c r="E180" s="8"/>
      <c r="F180" s="8"/>
      <c r="G180" s="7">
        <f t="shared" si="3"/>
        <v>227315</v>
      </c>
      <c r="H180" s="29"/>
      <c r="I180" s="29"/>
      <c r="J180" s="49"/>
      <c r="K180" s="49"/>
      <c r="L180" s="49"/>
    </row>
    <row r="181" spans="1:12" ht="12.75">
      <c r="A181" s="120"/>
      <c r="B181" s="114"/>
      <c r="C181" s="62"/>
      <c r="D181" s="114"/>
      <c r="E181" s="62"/>
      <c r="F181" s="26"/>
      <c r="G181" s="7">
        <f t="shared" si="3"/>
        <v>227315</v>
      </c>
      <c r="H181" s="29"/>
      <c r="I181" s="29"/>
      <c r="J181" s="49"/>
      <c r="K181" s="49"/>
      <c r="L181" s="49"/>
    </row>
    <row r="182" spans="1:12" ht="12.75">
      <c r="A182" s="39"/>
      <c r="B182" s="26"/>
      <c r="C182" s="8"/>
      <c r="D182" s="26"/>
      <c r="E182" s="8"/>
      <c r="F182" s="26"/>
      <c r="G182" s="7">
        <f t="shared" si="3"/>
        <v>227315</v>
      </c>
      <c r="H182" s="49"/>
      <c r="I182" s="49"/>
      <c r="J182" s="49"/>
      <c r="K182" s="49"/>
      <c r="L182" s="49"/>
    </row>
    <row r="183" spans="1:12" ht="12.75">
      <c r="A183" s="12" t="s">
        <v>12</v>
      </c>
      <c r="B183" s="13"/>
      <c r="C183" s="13"/>
      <c r="D183" s="12"/>
      <c r="E183" s="13"/>
      <c r="F183" s="12"/>
      <c r="G183" s="24">
        <f>G182</f>
        <v>227315</v>
      </c>
      <c r="H183" s="49"/>
      <c r="I183" s="49"/>
      <c r="J183" s="49"/>
      <c r="K183" s="49"/>
      <c r="L183" s="49"/>
    </row>
    <row r="184" spans="8:12" ht="12.75">
      <c r="H184" s="49"/>
      <c r="I184" s="49"/>
      <c r="J184" s="49"/>
      <c r="K184" s="49"/>
      <c r="L184" s="49"/>
    </row>
    <row r="185" spans="8:12" ht="12.75">
      <c r="H185" s="49"/>
      <c r="I185" s="49"/>
      <c r="J185" s="49"/>
      <c r="K185" s="49"/>
      <c r="L185" s="49"/>
    </row>
    <row r="186" ht="13.5" thickBot="1"/>
    <row r="187" spans="1:6" ht="16.5" thickBot="1">
      <c r="A187" s="4" t="s">
        <v>487</v>
      </c>
      <c r="B187" s="6"/>
      <c r="C187" s="6"/>
      <c r="D187" s="5"/>
      <c r="E187" s="6"/>
      <c r="F187" s="97">
        <f>F90-G183</f>
        <v>3440</v>
      </c>
    </row>
    <row r="188" ht="12.75">
      <c r="F188" s="42"/>
    </row>
    <row r="189" spans="1:7" ht="13.5" thickBot="1">
      <c r="A189" s="2"/>
      <c r="D189" s="2"/>
      <c r="E189" s="2" t="s">
        <v>154</v>
      </c>
      <c r="F189" s="2">
        <v>4225</v>
      </c>
      <c r="G189" s="76"/>
    </row>
    <row r="190" spans="1:7" ht="13.5" thickBot="1">
      <c r="A190" s="2"/>
      <c r="D190" s="2"/>
      <c r="E190" s="96" t="s">
        <v>155</v>
      </c>
      <c r="F190" s="98">
        <f>F187-F189</f>
        <v>-785</v>
      </c>
      <c r="G190" s="77"/>
    </row>
    <row r="191" spans="1:7" ht="12.75">
      <c r="A191" s="2"/>
      <c r="D191" s="2"/>
      <c r="F191" s="2"/>
      <c r="G191" s="78"/>
    </row>
    <row r="192" spans="5:6" ht="12.75">
      <c r="E192" s="53"/>
      <c r="F192" s="102"/>
    </row>
  </sheetData>
  <sheetProtection/>
  <autoFilter ref="A94:L183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6">
      <selection activeCell="B38" sqref="B38"/>
    </sheetView>
  </sheetViews>
  <sheetFormatPr defaultColWidth="9.140625" defaultRowHeight="12.75"/>
  <cols>
    <col min="1" max="1" width="16.00390625" style="19" customWidth="1"/>
    <col min="2" max="2" width="31.421875" style="19" customWidth="1"/>
    <col min="3" max="3" width="20.7109375" style="19" customWidth="1"/>
    <col min="4" max="4" width="30.8515625" style="32" customWidth="1"/>
    <col min="5" max="5" width="22.7109375" style="19" customWidth="1"/>
    <col min="6" max="6" width="13.8515625" style="19" customWidth="1"/>
    <col min="7" max="16384" width="9.140625" style="19" customWidth="1"/>
  </cols>
  <sheetData>
    <row r="1" ht="12.75">
      <c r="E1" s="23"/>
    </row>
    <row r="2" spans="1:4" ht="12.75">
      <c r="A2" s="19" t="s">
        <v>19</v>
      </c>
      <c r="B2" s="19" t="s">
        <v>479</v>
      </c>
      <c r="C2" s="23" t="s">
        <v>24</v>
      </c>
      <c r="D2" s="31" t="s">
        <v>25</v>
      </c>
    </row>
    <row r="3" spans="1:6" ht="12.75">
      <c r="A3" s="95">
        <v>200</v>
      </c>
      <c r="B3" s="94" t="s">
        <v>342</v>
      </c>
      <c r="C3" s="52" t="s">
        <v>29</v>
      </c>
      <c r="D3" s="51" t="s">
        <v>49</v>
      </c>
      <c r="E3" s="52" t="s">
        <v>30</v>
      </c>
      <c r="F3" s="53"/>
    </row>
    <row r="4" spans="1:5" ht="12.75">
      <c r="A4" s="95">
        <v>200</v>
      </c>
      <c r="B4" s="94" t="s">
        <v>201</v>
      </c>
      <c r="C4" s="52" t="s">
        <v>360</v>
      </c>
      <c r="D4" s="51"/>
      <c r="E4" s="52"/>
    </row>
    <row r="5" spans="1:5" ht="12.75">
      <c r="A5" s="95">
        <v>200</v>
      </c>
      <c r="B5" s="60" t="s">
        <v>75</v>
      </c>
      <c r="C5" s="52"/>
      <c r="D5" s="51"/>
      <c r="E5" s="52"/>
    </row>
    <row r="6" spans="1:5" ht="12.75">
      <c r="A6" s="95">
        <v>200</v>
      </c>
      <c r="B6" s="60" t="s">
        <v>397</v>
      </c>
      <c r="C6" s="52" t="s">
        <v>422</v>
      </c>
      <c r="D6" s="51"/>
      <c r="E6" s="52"/>
    </row>
    <row r="7" spans="1:5" ht="12.75">
      <c r="A7" s="95">
        <v>200</v>
      </c>
      <c r="B7" s="60" t="s">
        <v>419</v>
      </c>
      <c r="C7" s="52" t="s">
        <v>423</v>
      </c>
      <c r="D7" s="51"/>
      <c r="E7" s="52"/>
    </row>
    <row r="8" spans="1:5" ht="12.75">
      <c r="A8" s="95">
        <v>200</v>
      </c>
      <c r="B8" s="60" t="s">
        <v>452</v>
      </c>
      <c r="C8" s="52" t="s">
        <v>453</v>
      </c>
      <c r="D8" s="51"/>
      <c r="E8" s="52"/>
    </row>
    <row r="9" spans="1:5" ht="12.75">
      <c r="A9" s="95">
        <v>200</v>
      </c>
      <c r="B9" s="60" t="s">
        <v>421</v>
      </c>
      <c r="C9" s="52" t="s">
        <v>424</v>
      </c>
      <c r="D9" s="51"/>
      <c r="E9" s="52"/>
    </row>
    <row r="10" spans="1:5" ht="12.75">
      <c r="A10" s="95">
        <v>200</v>
      </c>
      <c r="B10" s="94" t="s">
        <v>441</v>
      </c>
      <c r="C10" s="52" t="s">
        <v>444</v>
      </c>
      <c r="D10" s="51"/>
      <c r="E10" s="52"/>
    </row>
    <row r="11" spans="1:5" ht="12.75">
      <c r="A11" s="84"/>
      <c r="B11" s="85"/>
      <c r="C11" s="86"/>
      <c r="D11" s="85"/>
      <c r="E11" s="86" t="s">
        <v>148</v>
      </c>
    </row>
    <row r="12" spans="1:5" ht="12.75">
      <c r="A12" s="89">
        <v>200</v>
      </c>
      <c r="B12" s="54" t="s">
        <v>296</v>
      </c>
      <c r="C12" s="54" t="s">
        <v>202</v>
      </c>
      <c r="D12" s="54" t="s">
        <v>447</v>
      </c>
      <c r="E12" s="55" t="s">
        <v>56</v>
      </c>
    </row>
    <row r="13" spans="1:5" ht="12.75">
      <c r="A13" s="89">
        <v>200</v>
      </c>
      <c r="B13" s="54" t="s">
        <v>160</v>
      </c>
      <c r="C13" s="54"/>
      <c r="D13" s="54"/>
      <c r="E13" s="55"/>
    </row>
    <row r="14" spans="1:5" ht="12.75">
      <c r="A14" s="90">
        <v>200</v>
      </c>
      <c r="B14" s="82" t="s">
        <v>133</v>
      </c>
      <c r="C14" s="83"/>
      <c r="D14" s="82" t="s">
        <v>446</v>
      </c>
      <c r="E14" s="83" t="s">
        <v>236</v>
      </c>
    </row>
    <row r="15" spans="1:5" ht="12.75">
      <c r="A15" s="90"/>
      <c r="B15" s="82" t="s">
        <v>159</v>
      </c>
      <c r="C15" s="83" t="s">
        <v>202</v>
      </c>
      <c r="D15" s="82"/>
      <c r="E15" s="83"/>
    </row>
    <row r="16" spans="1:5" ht="12.75">
      <c r="A16" s="90"/>
      <c r="B16" s="82" t="s">
        <v>437</v>
      </c>
      <c r="C16" s="83" t="s">
        <v>438</v>
      </c>
      <c r="D16" s="82"/>
      <c r="E16" s="83"/>
    </row>
    <row r="17" spans="1:5" ht="12.75">
      <c r="A17" s="118"/>
      <c r="B17" s="82" t="s">
        <v>229</v>
      </c>
      <c r="C17" s="83"/>
      <c r="D17" s="82"/>
      <c r="E17" s="83"/>
    </row>
    <row r="18" spans="1:5" ht="12.75">
      <c r="A18" s="118"/>
      <c r="B18" s="121" t="s">
        <v>161</v>
      </c>
      <c r="C18" s="118" t="s">
        <v>162</v>
      </c>
      <c r="D18" s="82"/>
      <c r="E18" s="83"/>
    </row>
    <row r="19" spans="1:6" ht="12.75">
      <c r="A19" s="118"/>
      <c r="B19" s="82" t="s">
        <v>248</v>
      </c>
      <c r="C19" s="83" t="s">
        <v>299</v>
      </c>
      <c r="D19" s="82"/>
      <c r="E19" s="83"/>
      <c r="F19" s="53"/>
    </row>
    <row r="20" spans="1:6" ht="12.75">
      <c r="A20" s="38"/>
      <c r="B20" s="20" t="s">
        <v>201</v>
      </c>
      <c r="C20" s="20" t="s">
        <v>203</v>
      </c>
      <c r="D20" s="37"/>
      <c r="E20" s="38" t="s">
        <v>445</v>
      </c>
      <c r="F20" s="53"/>
    </row>
    <row r="21" spans="1:6" ht="12.75">
      <c r="A21" s="38"/>
      <c r="B21" s="20" t="s">
        <v>475</v>
      </c>
      <c r="C21" s="20" t="s">
        <v>476</v>
      </c>
      <c r="D21" s="136" t="s">
        <v>477</v>
      </c>
      <c r="E21" s="38" t="s">
        <v>478</v>
      </c>
      <c r="F21" s="53"/>
    </row>
    <row r="22" spans="1:6" ht="12.75">
      <c r="A22" s="38"/>
      <c r="B22" s="20" t="s">
        <v>472</v>
      </c>
      <c r="C22" s="20"/>
      <c r="D22" s="136" t="s">
        <v>473</v>
      </c>
      <c r="E22" s="38" t="s">
        <v>474</v>
      </c>
      <c r="F22" s="53"/>
    </row>
    <row r="23" spans="1:6" ht="12.75">
      <c r="A23" s="38"/>
      <c r="B23" s="20" t="s">
        <v>470</v>
      </c>
      <c r="C23" s="20"/>
      <c r="D23" s="37" t="s">
        <v>471</v>
      </c>
      <c r="E23" s="38"/>
      <c r="F23" s="53"/>
    </row>
    <row r="24" spans="1:6" ht="12.75">
      <c r="A24" s="38"/>
      <c r="B24" s="20" t="s">
        <v>482</v>
      </c>
      <c r="C24" s="20"/>
      <c r="D24" s="37"/>
      <c r="E24" s="38"/>
      <c r="F24" s="53"/>
    </row>
    <row r="25" spans="1:6" ht="12.75">
      <c r="A25" s="38"/>
      <c r="B25" s="62" t="s">
        <v>363</v>
      </c>
      <c r="C25" s="38" t="s">
        <v>439</v>
      </c>
      <c r="D25" s="37" t="s">
        <v>364</v>
      </c>
      <c r="E25" s="38" t="s">
        <v>126</v>
      </c>
      <c r="F25" s="53"/>
    </row>
    <row r="26" spans="1:5" ht="12.75">
      <c r="A26" s="36"/>
      <c r="B26" s="37" t="s">
        <v>480</v>
      </c>
      <c r="C26" s="38"/>
      <c r="D26" s="37"/>
      <c r="E26" s="38"/>
    </row>
    <row r="27" spans="1:5" ht="12.75">
      <c r="A27" s="36"/>
      <c r="B27" s="37" t="s">
        <v>326</v>
      </c>
      <c r="C27" s="38"/>
      <c r="D27" s="37"/>
      <c r="E27" s="38" t="s">
        <v>481</v>
      </c>
    </row>
    <row r="28" spans="1:5" ht="12.75">
      <c r="A28" s="36"/>
      <c r="B28" s="37" t="s">
        <v>147</v>
      </c>
      <c r="C28" s="38"/>
      <c r="D28" s="37"/>
      <c r="E28" s="38" t="s">
        <v>150</v>
      </c>
    </row>
    <row r="29" spans="1:5" ht="12.75">
      <c r="A29" s="36"/>
      <c r="B29" s="37" t="s">
        <v>137</v>
      </c>
      <c r="C29" s="38" t="s">
        <v>138</v>
      </c>
      <c r="D29" s="37" t="s">
        <v>163</v>
      </c>
      <c r="E29" s="38" t="s">
        <v>135</v>
      </c>
    </row>
    <row r="30" spans="1:5" ht="12.75">
      <c r="A30" s="36"/>
      <c r="B30" s="37" t="s">
        <v>125</v>
      </c>
      <c r="C30" s="38" t="s">
        <v>127</v>
      </c>
      <c r="D30" s="37" t="s">
        <v>128</v>
      </c>
      <c r="E30" s="38" t="s">
        <v>126</v>
      </c>
    </row>
    <row r="31" spans="1:5" ht="12.75">
      <c r="A31" s="36"/>
      <c r="B31" s="37" t="s">
        <v>73</v>
      </c>
      <c r="C31" s="28" t="s">
        <v>69</v>
      </c>
      <c r="D31" s="37" t="s">
        <v>71</v>
      </c>
      <c r="E31" s="38" t="s">
        <v>70</v>
      </c>
    </row>
    <row r="32" spans="1:5" ht="12.75">
      <c r="A32" s="27"/>
      <c r="B32" s="44"/>
      <c r="C32" s="28"/>
      <c r="D32" s="44"/>
      <c r="E32" s="28"/>
    </row>
    <row r="33" spans="1:5" ht="12.75">
      <c r="A33" s="72">
        <v>100</v>
      </c>
      <c r="B33" s="73" t="s">
        <v>72</v>
      </c>
      <c r="C33" s="74"/>
      <c r="D33" s="73"/>
      <c r="E33" s="74"/>
    </row>
    <row r="34" ht="12.75">
      <c r="A34" s="21">
        <f>SUM(A3:A33)</f>
        <v>2300</v>
      </c>
    </row>
    <row r="35" spans="1:2" ht="12.75">
      <c r="A35" s="43">
        <f>A34*31</f>
        <v>71300</v>
      </c>
      <c r="B35" s="23" t="s">
        <v>51</v>
      </c>
    </row>
    <row r="36" ht="12.75">
      <c r="D36" s="87"/>
    </row>
    <row r="37" ht="12.75">
      <c r="C37" s="23"/>
    </row>
    <row r="38" spans="1:3" ht="12.75">
      <c r="A38" s="34" t="s">
        <v>39</v>
      </c>
      <c r="B38" s="33"/>
      <c r="C38" s="23"/>
    </row>
    <row r="39" ht="13.5" thickBot="1">
      <c r="C39" s="23"/>
    </row>
    <row r="40" spans="1:4" ht="13.5" thickBot="1">
      <c r="A40" s="35">
        <f>SUM(A42:A131)</f>
        <v>26976.239999999998</v>
      </c>
      <c r="C40" s="32"/>
      <c r="D40" s="19"/>
    </row>
    <row r="41" spans="3:4" ht="12.75">
      <c r="C41" s="32"/>
      <c r="D41" s="19"/>
    </row>
    <row r="42" spans="1:4" ht="12.75">
      <c r="A42" s="63">
        <v>1000</v>
      </c>
      <c r="B42" s="63" t="s">
        <v>20</v>
      </c>
      <c r="C42" s="65" t="s">
        <v>88</v>
      </c>
      <c r="D42" s="28" t="s">
        <v>18</v>
      </c>
    </row>
    <row r="43" spans="1:4" ht="12.75">
      <c r="A43" s="63">
        <v>1425</v>
      </c>
      <c r="B43" s="63" t="s">
        <v>21</v>
      </c>
      <c r="C43" s="64" t="s">
        <v>42</v>
      </c>
      <c r="D43" s="28" t="s">
        <v>41</v>
      </c>
    </row>
    <row r="44" spans="1:5" ht="12.75">
      <c r="A44" s="63">
        <v>478</v>
      </c>
      <c r="B44" s="63" t="s">
        <v>17</v>
      </c>
      <c r="C44" s="64" t="s">
        <v>199</v>
      </c>
      <c r="D44" s="28" t="s">
        <v>28</v>
      </c>
      <c r="E44" s="23" t="s">
        <v>43</v>
      </c>
    </row>
    <row r="45" spans="1:4" ht="12.75">
      <c r="A45" s="63">
        <v>1029.56</v>
      </c>
      <c r="B45" s="63" t="s">
        <v>16</v>
      </c>
      <c r="C45" s="64" t="s">
        <v>89</v>
      </c>
      <c r="D45" s="28"/>
    </row>
    <row r="46" spans="1:4" ht="12.75">
      <c r="A46" s="63">
        <v>401.74</v>
      </c>
      <c r="B46" s="63" t="s">
        <v>27</v>
      </c>
      <c r="C46" s="65" t="s">
        <v>90</v>
      </c>
      <c r="D46" s="36"/>
    </row>
    <row r="47" spans="1:4" ht="12.75">
      <c r="A47" s="63">
        <v>2500</v>
      </c>
      <c r="B47" s="63" t="s">
        <v>16</v>
      </c>
      <c r="C47" s="64" t="s">
        <v>22</v>
      </c>
      <c r="D47" s="36"/>
    </row>
    <row r="48" spans="1:4" ht="12.75">
      <c r="A48" s="63">
        <v>955.67</v>
      </c>
      <c r="B48" s="63" t="s">
        <v>31</v>
      </c>
      <c r="C48" s="64" t="s">
        <v>32</v>
      </c>
      <c r="D48" s="38" t="s">
        <v>33</v>
      </c>
    </row>
    <row r="49" spans="1:4" ht="12.75">
      <c r="A49" s="63">
        <v>1000</v>
      </c>
      <c r="B49" s="63" t="s">
        <v>34</v>
      </c>
      <c r="C49" s="64" t="s">
        <v>35</v>
      </c>
      <c r="D49" s="38" t="s">
        <v>26</v>
      </c>
    </row>
    <row r="50" spans="1:4" ht="12.75">
      <c r="A50" s="63">
        <v>935.96</v>
      </c>
      <c r="B50" s="63" t="s">
        <v>36</v>
      </c>
      <c r="C50" s="64" t="s">
        <v>32</v>
      </c>
      <c r="D50" s="38" t="s">
        <v>26</v>
      </c>
    </row>
    <row r="51" spans="1:4" ht="12.75">
      <c r="A51" s="63">
        <v>1029.1</v>
      </c>
      <c r="B51" s="63" t="s">
        <v>37</v>
      </c>
      <c r="C51" s="65"/>
      <c r="D51" s="36"/>
    </row>
    <row r="52" spans="1:4" ht="12.75">
      <c r="A52" s="63">
        <v>2930.4</v>
      </c>
      <c r="B52" s="66" t="s">
        <v>38</v>
      </c>
      <c r="C52" s="64" t="s">
        <v>46</v>
      </c>
      <c r="D52" s="38" t="s">
        <v>26</v>
      </c>
    </row>
    <row r="53" spans="1:4" ht="12.75">
      <c r="A53" s="63">
        <v>1425</v>
      </c>
      <c r="B53" s="63" t="s">
        <v>44</v>
      </c>
      <c r="C53" s="64" t="s">
        <v>45</v>
      </c>
      <c r="D53" s="28" t="s">
        <v>26</v>
      </c>
    </row>
    <row r="54" spans="1:4" ht="12.75">
      <c r="A54" s="63">
        <v>2810</v>
      </c>
      <c r="B54" s="63" t="s">
        <v>47</v>
      </c>
      <c r="C54" s="64" t="s">
        <v>48</v>
      </c>
      <c r="D54" s="27"/>
    </row>
    <row r="55" spans="1:4" ht="12.75">
      <c r="A55" s="8">
        <v>-11000</v>
      </c>
      <c r="B55" s="8" t="s">
        <v>52</v>
      </c>
      <c r="C55" s="22" t="s">
        <v>53</v>
      </c>
      <c r="D55" s="27"/>
    </row>
    <row r="56" spans="1:4" ht="12.75">
      <c r="A56" s="63">
        <v>24.87</v>
      </c>
      <c r="B56" s="63" t="s">
        <v>54</v>
      </c>
      <c r="C56" s="64" t="s">
        <v>55</v>
      </c>
      <c r="D56" s="27"/>
    </row>
    <row r="57" spans="1:4" ht="12.75">
      <c r="A57" s="8">
        <v>-6900</v>
      </c>
      <c r="B57" s="8" t="s">
        <v>52</v>
      </c>
      <c r="C57" s="22" t="s">
        <v>59</v>
      </c>
      <c r="D57" s="27"/>
    </row>
    <row r="58" spans="1:4" ht="12.75">
      <c r="A58" s="63">
        <v>500</v>
      </c>
      <c r="B58" s="63" t="s">
        <v>61</v>
      </c>
      <c r="C58" s="64" t="s">
        <v>60</v>
      </c>
      <c r="D58" s="27"/>
    </row>
    <row r="59" spans="1:4" ht="12.75">
      <c r="A59" s="65">
        <v>2000</v>
      </c>
      <c r="B59" s="64" t="s">
        <v>64</v>
      </c>
      <c r="C59" s="64" t="s">
        <v>63</v>
      </c>
      <c r="D59" s="27"/>
    </row>
    <row r="60" spans="1:4" ht="12.75">
      <c r="A60" s="65">
        <v>200</v>
      </c>
      <c r="B60" s="67" t="s">
        <v>66</v>
      </c>
      <c r="C60" s="68" t="s">
        <v>91</v>
      </c>
      <c r="D60" s="20"/>
    </row>
    <row r="61" spans="1:4" ht="12.75">
      <c r="A61" s="65">
        <v>1500</v>
      </c>
      <c r="B61" s="67" t="s">
        <v>65</v>
      </c>
      <c r="C61" s="68" t="s">
        <v>92</v>
      </c>
      <c r="D61" s="48" t="s">
        <v>62</v>
      </c>
    </row>
    <row r="62" spans="1:4" ht="12.75">
      <c r="A62" s="65">
        <v>500</v>
      </c>
      <c r="B62" s="64" t="s">
        <v>93</v>
      </c>
      <c r="C62" s="69" t="s">
        <v>94</v>
      </c>
      <c r="D62" s="20" t="s">
        <v>67</v>
      </c>
    </row>
    <row r="63" spans="1:4" ht="12.75">
      <c r="A63" s="20">
        <v>-2000</v>
      </c>
      <c r="B63" s="27" t="s">
        <v>74</v>
      </c>
      <c r="C63" s="27"/>
      <c r="D63" s="20"/>
    </row>
    <row r="64" spans="1:4" ht="12.75">
      <c r="A64" s="65">
        <v>485.17</v>
      </c>
      <c r="B64" s="67" t="s">
        <v>78</v>
      </c>
      <c r="C64" s="69" t="s">
        <v>76</v>
      </c>
      <c r="D64" s="20"/>
    </row>
    <row r="65" spans="1:4" ht="12.75">
      <c r="A65" s="65">
        <v>522.5</v>
      </c>
      <c r="B65" s="65" t="s">
        <v>79</v>
      </c>
      <c r="C65" s="69" t="s">
        <v>95</v>
      </c>
      <c r="D65" s="20"/>
    </row>
    <row r="66" spans="1:4" ht="12.75">
      <c r="A66" s="65">
        <v>855</v>
      </c>
      <c r="B66" s="57" t="s">
        <v>82</v>
      </c>
      <c r="C66" s="69" t="s">
        <v>80</v>
      </c>
      <c r="D66" s="20"/>
    </row>
    <row r="67" spans="1:4" ht="12.75">
      <c r="A67" s="65">
        <v>1492.5</v>
      </c>
      <c r="B67" s="57" t="s">
        <v>83</v>
      </c>
      <c r="C67" s="69" t="s">
        <v>81</v>
      </c>
      <c r="D67" s="20"/>
    </row>
    <row r="68" spans="1:4" ht="12.75">
      <c r="A68" s="65">
        <v>935.96</v>
      </c>
      <c r="B68" s="57" t="s">
        <v>82</v>
      </c>
      <c r="C68" s="69" t="s">
        <v>85</v>
      </c>
      <c r="D68" s="20"/>
    </row>
    <row r="69" spans="1:4" ht="12.75">
      <c r="A69" s="65">
        <v>97.51</v>
      </c>
      <c r="B69" s="67" t="s">
        <v>66</v>
      </c>
      <c r="C69" s="69" t="s">
        <v>85</v>
      </c>
      <c r="D69" s="20"/>
    </row>
    <row r="70" spans="1:5" ht="12.75">
      <c r="A70" s="70">
        <v>2389.16</v>
      </c>
      <c r="B70" s="67" t="s">
        <v>66</v>
      </c>
      <c r="C70" s="69" t="s">
        <v>87</v>
      </c>
      <c r="D70" s="20"/>
      <c r="E70" s="57"/>
    </row>
    <row r="71" spans="1:5" ht="12.75">
      <c r="A71" s="70">
        <v>950</v>
      </c>
      <c r="B71" s="67" t="s">
        <v>66</v>
      </c>
      <c r="C71" s="69" t="s">
        <v>96</v>
      </c>
      <c r="D71" s="20"/>
      <c r="E71" s="8"/>
    </row>
    <row r="72" spans="1:5" ht="12.75">
      <c r="A72" s="70">
        <v>995</v>
      </c>
      <c r="B72" s="64" t="s">
        <v>100</v>
      </c>
      <c r="C72" s="69" t="s">
        <v>97</v>
      </c>
      <c r="D72" s="20"/>
      <c r="E72" s="57"/>
    </row>
    <row r="73" spans="1:4" ht="12.75">
      <c r="A73" s="65">
        <v>1000</v>
      </c>
      <c r="B73" s="64" t="s">
        <v>101</v>
      </c>
      <c r="C73" s="69" t="s">
        <v>98</v>
      </c>
      <c r="D73" s="20"/>
    </row>
    <row r="74" spans="1:4" ht="12.75">
      <c r="A74" s="65">
        <v>950</v>
      </c>
      <c r="B74" s="8" t="s">
        <v>103</v>
      </c>
      <c r="C74" s="69" t="s">
        <v>99</v>
      </c>
      <c r="D74" s="20"/>
    </row>
    <row r="75" spans="1:4" ht="12.75">
      <c r="A75" s="20">
        <v>706.45</v>
      </c>
      <c r="B75" s="67" t="s">
        <v>66</v>
      </c>
      <c r="C75" s="27" t="s">
        <v>108</v>
      </c>
      <c r="D75" s="20"/>
    </row>
    <row r="76" spans="1:4" ht="12.75">
      <c r="A76" s="20">
        <v>1492.5</v>
      </c>
      <c r="B76" s="20" t="s">
        <v>100</v>
      </c>
      <c r="C76" s="27" t="s">
        <v>109</v>
      </c>
      <c r="D76" s="20" t="s">
        <v>106</v>
      </c>
    </row>
    <row r="77" spans="1:4" ht="12.75">
      <c r="A77" s="20">
        <v>1019.87</v>
      </c>
      <c r="B77" s="20" t="s">
        <v>102</v>
      </c>
      <c r="C77" s="27" t="s">
        <v>109</v>
      </c>
      <c r="D77" s="20" t="s">
        <v>106</v>
      </c>
    </row>
    <row r="78" spans="1:4" ht="12.75">
      <c r="A78" s="20">
        <v>190</v>
      </c>
      <c r="B78" s="27" t="s">
        <v>107</v>
      </c>
      <c r="C78" s="27" t="s">
        <v>112</v>
      </c>
      <c r="D78" s="20"/>
    </row>
    <row r="79" spans="1:4" ht="12.75">
      <c r="A79" s="20">
        <v>519</v>
      </c>
      <c r="B79" s="27" t="s">
        <v>114</v>
      </c>
      <c r="C79" s="27" t="s">
        <v>113</v>
      </c>
      <c r="D79" s="20"/>
    </row>
    <row r="80" spans="1:4" ht="12.75">
      <c r="A80" s="20">
        <v>480.15</v>
      </c>
      <c r="B80" s="27" t="s">
        <v>115</v>
      </c>
      <c r="C80" s="27" t="s">
        <v>116</v>
      </c>
      <c r="D80" s="20"/>
    </row>
    <row r="81" spans="1:4" ht="12.75">
      <c r="A81" s="20">
        <v>-2000</v>
      </c>
      <c r="B81" s="27" t="s">
        <v>74</v>
      </c>
      <c r="C81" s="27" t="s">
        <v>200</v>
      </c>
      <c r="D81" s="20"/>
    </row>
    <row r="82" spans="1:4" ht="12.75">
      <c r="A82" s="20">
        <v>-15826</v>
      </c>
      <c r="B82" s="27" t="s">
        <v>52</v>
      </c>
      <c r="C82" s="27" t="s">
        <v>117</v>
      </c>
      <c r="D82" s="20"/>
    </row>
    <row r="83" spans="1:4" ht="12.75">
      <c r="A83" s="20">
        <v>950</v>
      </c>
      <c r="B83" s="27" t="s">
        <v>118</v>
      </c>
      <c r="C83" s="27" t="s">
        <v>119</v>
      </c>
      <c r="D83" s="20" t="s">
        <v>110</v>
      </c>
    </row>
    <row r="84" spans="1:4" ht="12.75">
      <c r="A84" s="20">
        <v>-200</v>
      </c>
      <c r="B84" s="27" t="s">
        <v>120</v>
      </c>
      <c r="C84" s="27" t="s">
        <v>121</v>
      </c>
      <c r="D84" s="20"/>
    </row>
    <row r="85" spans="1:4" ht="12.75">
      <c r="A85" s="20">
        <v>1500</v>
      </c>
      <c r="B85" s="27" t="s">
        <v>66</v>
      </c>
      <c r="C85" s="27" t="s">
        <v>121</v>
      </c>
      <c r="D85" s="20"/>
    </row>
    <row r="86" spans="1:4" ht="12.75">
      <c r="A86" s="20">
        <v>99.5</v>
      </c>
      <c r="B86" s="27" t="s">
        <v>66</v>
      </c>
      <c r="C86" s="27" t="s">
        <v>122</v>
      </c>
      <c r="D86" s="20"/>
    </row>
    <row r="87" spans="1:4" ht="12.75">
      <c r="A87" s="20">
        <v>-1006</v>
      </c>
      <c r="B87" s="27" t="s">
        <v>129</v>
      </c>
      <c r="C87" s="27" t="s">
        <v>130</v>
      </c>
      <c r="D87" s="20"/>
    </row>
    <row r="88" spans="1:4" ht="12.75">
      <c r="A88" s="20">
        <v>-1005</v>
      </c>
      <c r="B88" s="27" t="s">
        <v>198</v>
      </c>
      <c r="C88" s="95" t="s">
        <v>40</v>
      </c>
      <c r="D88" s="20"/>
    </row>
    <row r="89" spans="1:4" ht="12.75">
      <c r="A89" s="20">
        <v>-300</v>
      </c>
      <c r="B89" s="27" t="s">
        <v>120</v>
      </c>
      <c r="C89" s="27" t="s">
        <v>132</v>
      </c>
      <c r="D89" s="20"/>
    </row>
    <row r="90" spans="1:4" ht="12.75">
      <c r="A90" s="20">
        <v>950</v>
      </c>
      <c r="B90" s="27" t="s">
        <v>124</v>
      </c>
      <c r="C90" s="27" t="s">
        <v>142</v>
      </c>
      <c r="D90" s="20"/>
    </row>
    <row r="91" spans="1:4" ht="12.75">
      <c r="A91" s="20">
        <v>1009</v>
      </c>
      <c r="B91" s="27" t="s">
        <v>143</v>
      </c>
      <c r="C91" s="27" t="s">
        <v>141</v>
      </c>
      <c r="D91" s="20"/>
    </row>
    <row r="92" spans="1:4" ht="12.75">
      <c r="A92" s="20">
        <v>2850</v>
      </c>
      <c r="B92" s="27" t="s">
        <v>153</v>
      </c>
      <c r="C92" s="27" t="s">
        <v>152</v>
      </c>
      <c r="D92" s="20" t="s">
        <v>134</v>
      </c>
    </row>
    <row r="93" spans="1:4" ht="12.75">
      <c r="A93" s="20">
        <v>-1005</v>
      </c>
      <c r="B93" s="27" t="s">
        <v>198</v>
      </c>
      <c r="C93" s="95" t="s">
        <v>151</v>
      </c>
      <c r="D93" s="20"/>
    </row>
    <row r="94" spans="1:4" ht="12.75">
      <c r="A94" s="20">
        <v>-500</v>
      </c>
      <c r="B94" s="27" t="s">
        <v>156</v>
      </c>
      <c r="C94" s="27" t="s">
        <v>157</v>
      </c>
      <c r="D94" s="20"/>
    </row>
    <row r="95" spans="1:4" ht="12.75">
      <c r="A95" s="20">
        <v>3040</v>
      </c>
      <c r="B95" s="27" t="s">
        <v>153</v>
      </c>
      <c r="C95" s="27" t="s">
        <v>175</v>
      </c>
      <c r="D95" s="20" t="s">
        <v>133</v>
      </c>
    </row>
    <row r="96" spans="1:4" ht="12.75">
      <c r="A96" s="20">
        <v>946.45</v>
      </c>
      <c r="B96" s="27" t="s">
        <v>193</v>
      </c>
      <c r="C96" s="27" t="s">
        <v>32</v>
      </c>
      <c r="D96" s="20"/>
    </row>
    <row r="97" spans="1:4" ht="12.75">
      <c r="A97" s="20">
        <v>-1508</v>
      </c>
      <c r="B97" s="27" t="s">
        <v>198</v>
      </c>
      <c r="C97" s="95" t="s">
        <v>46</v>
      </c>
      <c r="D97" s="20"/>
    </row>
    <row r="98" spans="1:4" ht="12.75">
      <c r="A98" s="20">
        <v>940.5</v>
      </c>
      <c r="B98" s="62" t="s">
        <v>214</v>
      </c>
      <c r="C98" s="27" t="s">
        <v>46</v>
      </c>
      <c r="D98" s="20" t="s">
        <v>159</v>
      </c>
    </row>
    <row r="99" spans="1:4" ht="12.75">
      <c r="A99" s="106">
        <v>479.95</v>
      </c>
      <c r="B99" s="107" t="s">
        <v>257</v>
      </c>
      <c r="C99" s="105" t="s">
        <v>256</v>
      </c>
      <c r="D99" s="20" t="s">
        <v>277</v>
      </c>
    </row>
    <row r="100" spans="1:4" ht="12.75">
      <c r="A100" s="106">
        <v>1000</v>
      </c>
      <c r="B100" s="107" t="s">
        <v>259</v>
      </c>
      <c r="C100" s="105" t="s">
        <v>258</v>
      </c>
      <c r="D100" s="20" t="s">
        <v>277</v>
      </c>
    </row>
    <row r="101" spans="1:4" ht="12.75">
      <c r="A101" s="106">
        <v>751.22</v>
      </c>
      <c r="B101" s="107" t="s">
        <v>102</v>
      </c>
      <c r="C101" s="105" t="s">
        <v>260</v>
      </c>
      <c r="D101" s="20" t="s">
        <v>277</v>
      </c>
    </row>
    <row r="102" spans="1:4" ht="12.75">
      <c r="A102" s="106">
        <v>467.98</v>
      </c>
      <c r="B102" s="107" t="s">
        <v>262</v>
      </c>
      <c r="C102" s="105" t="s">
        <v>261</v>
      </c>
      <c r="D102" s="20" t="s">
        <v>277</v>
      </c>
    </row>
    <row r="103" spans="1:4" ht="12.75">
      <c r="A103" s="106">
        <v>348.25</v>
      </c>
      <c r="B103" s="108" t="s">
        <v>114</v>
      </c>
      <c r="C103" s="105" t="s">
        <v>263</v>
      </c>
      <c r="D103" s="20" t="s">
        <v>277</v>
      </c>
    </row>
    <row r="104" spans="1:4" ht="12.75">
      <c r="A104" s="106">
        <v>1000</v>
      </c>
      <c r="B104" s="109" t="s">
        <v>265</v>
      </c>
      <c r="C104" s="105" t="s">
        <v>264</v>
      </c>
      <c r="D104" s="20" t="s">
        <v>277</v>
      </c>
    </row>
    <row r="105" spans="1:4" ht="15">
      <c r="A105" s="110">
        <v>1900</v>
      </c>
      <c r="B105" s="107" t="s">
        <v>267</v>
      </c>
      <c r="C105" s="105" t="s">
        <v>266</v>
      </c>
      <c r="D105" s="20" t="s">
        <v>277</v>
      </c>
    </row>
    <row r="106" spans="1:4" ht="12.75">
      <c r="A106" s="106">
        <v>2985</v>
      </c>
      <c r="B106" s="107" t="s">
        <v>269</v>
      </c>
      <c r="C106" s="105" t="s">
        <v>268</v>
      </c>
      <c r="D106" s="20" t="s">
        <v>277</v>
      </c>
    </row>
    <row r="107" spans="1:4" ht="12.75">
      <c r="A107" s="106">
        <v>997.5</v>
      </c>
      <c r="B107" s="107" t="s">
        <v>271</v>
      </c>
      <c r="C107" s="105" t="s">
        <v>270</v>
      </c>
      <c r="D107" s="20" t="s">
        <v>277</v>
      </c>
    </row>
    <row r="108" spans="1:4" ht="12.75">
      <c r="A108" s="106">
        <v>544.5</v>
      </c>
      <c r="B108" s="107" t="s">
        <v>273</v>
      </c>
      <c r="C108" s="105" t="s">
        <v>272</v>
      </c>
      <c r="D108" s="20" t="s">
        <v>277</v>
      </c>
    </row>
    <row r="109" spans="1:4" ht="12.75">
      <c r="A109" s="106">
        <v>475</v>
      </c>
      <c r="B109" s="108" t="s">
        <v>114</v>
      </c>
      <c r="C109" s="105" t="s">
        <v>274</v>
      </c>
      <c r="D109" s="20" t="s">
        <v>277</v>
      </c>
    </row>
    <row r="110" spans="1:4" ht="12.75">
      <c r="A110" s="106">
        <v>1000</v>
      </c>
      <c r="B110" s="107" t="s">
        <v>276</v>
      </c>
      <c r="C110" s="105" t="s">
        <v>275</v>
      </c>
      <c r="D110" s="20" t="s">
        <v>230</v>
      </c>
    </row>
    <row r="111" spans="1:4" ht="12.75">
      <c r="A111" s="20">
        <v>990</v>
      </c>
      <c r="B111" s="116" t="s">
        <v>114</v>
      </c>
      <c r="C111" s="117" t="s">
        <v>294</v>
      </c>
      <c r="D111" s="20" t="s">
        <v>277</v>
      </c>
    </row>
    <row r="112" spans="1:4" ht="12.75">
      <c r="A112" s="20">
        <v>2850</v>
      </c>
      <c r="B112" s="107" t="s">
        <v>267</v>
      </c>
      <c r="C112" s="117" t="s">
        <v>295</v>
      </c>
      <c r="D112" s="20" t="s">
        <v>277</v>
      </c>
    </row>
    <row r="113" spans="1:4" ht="12.75">
      <c r="A113" s="27">
        <v>-500</v>
      </c>
      <c r="B113" s="20" t="s">
        <v>297</v>
      </c>
      <c r="C113" s="27" t="s">
        <v>298</v>
      </c>
      <c r="D113" s="20"/>
    </row>
    <row r="114" spans="1:4" ht="12.75">
      <c r="A114" s="27">
        <v>995</v>
      </c>
      <c r="B114" s="57" t="s">
        <v>308</v>
      </c>
      <c r="C114" s="27" t="s">
        <v>301</v>
      </c>
      <c r="D114" s="20"/>
    </row>
    <row r="115" spans="1:4" ht="12.75">
      <c r="A115" s="27">
        <v>-1508</v>
      </c>
      <c r="B115" s="20" t="s">
        <v>366</v>
      </c>
      <c r="C115" s="95" t="s">
        <v>365</v>
      </c>
      <c r="D115" s="20"/>
    </row>
    <row r="116" spans="1:4" ht="12.75">
      <c r="A116" s="27">
        <v>667.64</v>
      </c>
      <c r="B116" s="121" t="s">
        <v>382</v>
      </c>
      <c r="C116" s="27" t="s">
        <v>383</v>
      </c>
      <c r="D116" s="20" t="s">
        <v>384</v>
      </c>
    </row>
    <row r="117" spans="1:5" ht="12.75">
      <c r="A117" s="27">
        <v>269.22</v>
      </c>
      <c r="B117" s="121" t="s">
        <v>385</v>
      </c>
      <c r="C117" s="27" t="s">
        <v>383</v>
      </c>
      <c r="D117" s="20" t="s">
        <v>384</v>
      </c>
      <c r="E117" s="129"/>
    </row>
    <row r="118" spans="1:5" ht="12.75">
      <c r="A118" s="27">
        <v>992.12</v>
      </c>
      <c r="B118" s="121" t="s">
        <v>405</v>
      </c>
      <c r="C118" s="27" t="s">
        <v>392</v>
      </c>
      <c r="D118" s="20" t="s">
        <v>384</v>
      </c>
      <c r="E118" s="129"/>
    </row>
    <row r="119" spans="1:5" ht="18">
      <c r="A119" s="27">
        <v>1000</v>
      </c>
      <c r="B119" s="121" t="s">
        <v>406</v>
      </c>
      <c r="C119" s="127" t="s">
        <v>403</v>
      </c>
      <c r="D119" s="20" t="s">
        <v>384</v>
      </c>
      <c r="E119" s="130" t="s">
        <v>404</v>
      </c>
    </row>
    <row r="120" spans="1:5" ht="18">
      <c r="A120" s="27">
        <v>94.28</v>
      </c>
      <c r="B120" s="62" t="s">
        <v>407</v>
      </c>
      <c r="C120" s="127" t="s">
        <v>402</v>
      </c>
      <c r="D120" s="20" t="s">
        <v>384</v>
      </c>
      <c r="E120" s="130" t="s">
        <v>399</v>
      </c>
    </row>
    <row r="121" spans="1:5" ht="12.75">
      <c r="A121" s="128">
        <v>1094.5</v>
      </c>
      <c r="B121" s="57" t="s">
        <v>308</v>
      </c>
      <c r="C121" s="127" t="s">
        <v>400</v>
      </c>
      <c r="D121" s="20" t="s">
        <v>384</v>
      </c>
      <c r="E121" s="130" t="s">
        <v>401</v>
      </c>
    </row>
    <row r="122" spans="1:5" ht="18">
      <c r="A122" s="27">
        <v>18.85</v>
      </c>
      <c r="B122" s="62" t="s">
        <v>407</v>
      </c>
      <c r="C122" s="127" t="s">
        <v>398</v>
      </c>
      <c r="D122" s="20" t="s">
        <v>384</v>
      </c>
      <c r="E122" s="130" t="s">
        <v>399</v>
      </c>
    </row>
    <row r="123" spans="1:5" ht="12.75">
      <c r="A123" s="27">
        <v>1000</v>
      </c>
      <c r="B123" s="20" t="s">
        <v>435</v>
      </c>
      <c r="C123" s="27" t="s">
        <v>428</v>
      </c>
      <c r="D123" s="20" t="s">
        <v>436</v>
      </c>
      <c r="E123" s="129"/>
    </row>
    <row r="124" spans="1:5" ht="12.75">
      <c r="A124" s="27">
        <v>301.71</v>
      </c>
      <c r="B124" s="62" t="s">
        <v>407</v>
      </c>
      <c r="C124" s="27" t="s">
        <v>55</v>
      </c>
      <c r="D124" s="20" t="s">
        <v>384</v>
      </c>
      <c r="E124" s="129"/>
    </row>
    <row r="125" spans="1:5" ht="12.75">
      <c r="A125" s="27"/>
      <c r="B125" s="27"/>
      <c r="C125" s="123"/>
      <c r="D125" s="20"/>
      <c r="E125" s="129"/>
    </row>
    <row r="126" spans="1:4" ht="12.75">
      <c r="A126" s="27"/>
      <c r="B126" s="27"/>
      <c r="C126" s="123"/>
      <c r="D126" s="20"/>
    </row>
    <row r="127" spans="1:4" ht="12.75">
      <c r="A127" s="27"/>
      <c r="B127" s="123"/>
      <c r="C127" s="123"/>
      <c r="D127" s="20"/>
    </row>
    <row r="128" spans="1:4" ht="12.75">
      <c r="A128" s="27"/>
      <c r="B128" s="27"/>
      <c r="C128" s="27"/>
      <c r="D128" s="20"/>
    </row>
    <row r="129" spans="1:4" ht="12.75">
      <c r="A129" s="27"/>
      <c r="B129" s="27"/>
      <c r="C129" s="27"/>
      <c r="D129" s="20"/>
    </row>
    <row r="130" spans="1:4" ht="12.75">
      <c r="A130" s="27"/>
      <c r="B130" s="27"/>
      <c r="C130" s="27"/>
      <c r="D130" s="20"/>
    </row>
  </sheetData>
  <sheetProtection/>
  <hyperlinks>
    <hyperlink ref="E122" r:id="rId1" display="https://money.yandex.ru/payment.xml?payment-id=298645437502020004&amp;scid="/>
    <hyperlink ref="E121" r:id="rId2" display="https://money.yandex.ru/payment.xml?payment-id=597241274848050009&amp;scid=767"/>
    <hyperlink ref="E120" r:id="rId3" display="https://money.yandex.ru/payment.xml?payment-id=298560998758032004&amp;scid="/>
    <hyperlink ref="E119" r:id="rId4" display="https://money.yandex.ru/payment.xml?payment-id=298552751249096004&amp;scid="/>
  </hyperlinks>
  <printOptions/>
  <pageMargins left="0.75" right="0.75" top="0.75" bottom="1" header="0.5" footer="0.5"/>
  <pageSetup horizontalDpi="600" verticalDpi="60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2009-06-30T14:16:11Z</cp:lastPrinted>
  <dcterms:created xsi:type="dcterms:W3CDTF">2007-07-08T09:53:18Z</dcterms:created>
  <dcterms:modified xsi:type="dcterms:W3CDTF">2009-07-10T11:52:38Z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