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31" windowWidth="15360" windowHeight="3840" activeTab="0"/>
  </bookViews>
  <sheets>
    <sheet name="Sheet2" sheetId="1" r:id="rId1"/>
    <sheet name="на пристройство" sheetId="2" state="hidden" r:id="rId2"/>
    <sheet name="Сончик" sheetId="3" state="hidden" r:id="rId3"/>
    <sheet name="Аня С." sheetId="4" state="hidden" r:id="rId4"/>
    <sheet name="инстр" sheetId="5" state="hidden" r:id="rId5"/>
    <sheet name="card" sheetId="6" state="hidden" r:id="rId6"/>
    <sheet name="Sheet3" sheetId="7" state="hidden" r:id="rId7"/>
    <sheet name="Ива" sheetId="8" state="hidden" r:id="rId8"/>
    <sheet name="Кубик" sheetId="9" state="hidden" r:id="rId9"/>
    <sheet name="Берта" sheetId="10" state="hidden" r:id="rId10"/>
    <sheet name="Корда" sheetId="11" state="hidden" r:id="rId11"/>
    <sheet name="kulya" sheetId="12" state="hidden" r:id="rId12"/>
  </sheets>
  <definedNames>
    <definedName name="_xlnm._FilterDatabase" localSheetId="0" hidden="1">'Sheet2'!$A$206:$L$358</definedName>
  </definedNames>
  <calcPr fullCalcOnLoad="1"/>
</workbook>
</file>

<file path=xl/comments1.xml><?xml version="1.0" encoding="utf-8"?>
<comments xmlns="http://schemas.openxmlformats.org/spreadsheetml/2006/main">
  <authors>
    <author>podkolzinajv</author>
  </authors>
  <commentList>
    <comment ref="B21" authorId="0">
      <text>
        <r>
          <rPr>
            <b/>
            <sz val="8"/>
            <rFont val="Tahoma"/>
            <family val="2"/>
          </rPr>
          <t>у Хис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sz val="8"/>
            <rFont val="Tahoma"/>
            <family val="2"/>
          </rPr>
          <t xml:space="preserve">потрачено 4 мая на приеме с Нероном у кардиолога
</t>
        </r>
      </text>
    </comment>
    <comment ref="B26" authorId="0">
      <text>
        <r>
          <rPr>
            <b/>
            <sz val="8"/>
            <rFont val="Tahoma"/>
            <family val="2"/>
          </rPr>
          <t>сообщ от 7 мая:
1100 (саваж)+1050 (пиростоп)
На руках было 600.
Остаток - взнос от Тани</t>
        </r>
        <r>
          <rPr>
            <sz val="8"/>
            <rFont val="Tahoma"/>
            <family val="2"/>
          </rPr>
          <t xml:space="preserve">
</t>
        </r>
      </text>
    </comment>
    <comment ref="B272" authorId="0">
      <text>
        <r>
          <rPr>
            <b/>
            <sz val="8"/>
            <rFont val="Tahoma"/>
            <family val="2"/>
          </rPr>
          <t>сумма окончательная</t>
        </r>
        <r>
          <rPr>
            <sz val="8"/>
            <rFont val="Tahoma"/>
            <family val="2"/>
          </rPr>
          <t xml:space="preserve">
------
клиника дам передала 5 тыс (иначе бы было 12)</t>
        </r>
      </text>
    </comment>
    <comment ref="B262" authorId="0">
      <text>
        <r>
          <rPr>
            <b/>
            <sz val="8"/>
            <rFont val="Tahoma"/>
            <family val="2"/>
          </rPr>
          <t>узнать у Ларсенок</t>
        </r>
        <r>
          <rPr>
            <sz val="8"/>
            <rFont val="Tahoma"/>
            <family val="2"/>
          </rPr>
          <t xml:space="preserve">
</t>
        </r>
      </text>
    </comment>
    <comment ref="B273" authorId="0">
      <text>
        <r>
          <rPr>
            <sz val="8"/>
            <rFont val="Tahoma"/>
            <family val="2"/>
          </rPr>
          <t xml:space="preserve">kulya заплатила
</t>
        </r>
      </text>
    </comment>
    <comment ref="B20" authorId="0">
      <text>
        <r>
          <rPr>
            <sz val="8"/>
            <rFont val="Tahoma"/>
            <family val="2"/>
          </rPr>
          <t xml:space="preserve">она оставила в Ш 5000, Тимур вернулся к старым хозяевам раньше, она требует остаток назад.  Потрачено  2300, поэтому к возмещению 2700, поэтому в приходе отражено только 2300
</t>
        </r>
      </text>
    </comment>
    <comment ref="B49" authorId="0">
      <text>
        <r>
          <rPr>
            <b/>
            <sz val="8"/>
            <rFont val="Tahoma"/>
            <family val="2"/>
          </rPr>
          <t>у инструктор</t>
        </r>
        <r>
          <rPr>
            <sz val="8"/>
            <rFont val="Tahoma"/>
            <family val="2"/>
          </rPr>
          <t xml:space="preserve">
включено в посл отчет</t>
        </r>
      </text>
    </comment>
    <comment ref="B50" authorId="0">
      <text>
        <r>
          <rPr>
            <b/>
            <sz val="8"/>
            <rFont val="Tahoma"/>
            <family val="2"/>
          </rPr>
          <t>у инструктор</t>
        </r>
        <r>
          <rPr>
            <sz val="8"/>
            <rFont val="Tahoma"/>
            <family val="2"/>
          </rPr>
          <t xml:space="preserve">
</t>
        </r>
      </text>
    </comment>
    <comment ref="B70" authorId="0">
      <text>
        <r>
          <rPr>
            <b/>
            <sz val="8"/>
            <rFont val="Tahoma"/>
            <family val="2"/>
          </rPr>
          <t>y kulya</t>
        </r>
        <r>
          <rPr>
            <sz val="8"/>
            <rFont val="Tahoma"/>
            <family val="2"/>
          </rPr>
          <t xml:space="preserve">
в отчете</t>
        </r>
      </text>
    </comment>
    <comment ref="B280" authorId="0">
      <text>
        <r>
          <rPr>
            <sz val="8"/>
            <rFont val="Tahoma"/>
            <family val="2"/>
          </rPr>
          <t xml:space="preserve">
есть в отчете</t>
        </r>
      </text>
    </comment>
    <comment ref="B32" authorId="0">
      <text>
        <r>
          <rPr>
            <sz val="8"/>
            <rFont val="Tahoma"/>
            <family val="2"/>
          </rPr>
          <t xml:space="preserve">было положено 188 на тел Алины. Она округлила и передала Маше 200р 21 мая
</t>
        </r>
      </text>
    </comment>
    <comment ref="B82" authorId="0">
      <text>
        <r>
          <rPr>
            <b/>
            <sz val="8"/>
            <rFont val="Tahoma"/>
            <family val="2"/>
          </rPr>
          <t>был общий перевод на 4000</t>
        </r>
        <r>
          <rPr>
            <sz val="8"/>
            <rFont val="Tahoma"/>
            <family val="2"/>
          </rPr>
          <t xml:space="preserve">
</t>
        </r>
      </text>
    </comment>
    <comment ref="B83" authorId="0">
      <text>
        <r>
          <rPr>
            <b/>
            <sz val="8"/>
            <rFont val="Tahoma"/>
            <family val="2"/>
          </rPr>
          <t>был общий перевод на 4000</t>
        </r>
        <r>
          <rPr>
            <sz val="8"/>
            <rFont val="Tahoma"/>
            <family val="2"/>
          </rPr>
          <t xml:space="preserve">
</t>
        </r>
      </text>
    </comment>
    <comment ref="D278" authorId="0">
      <text>
        <r>
          <rPr>
            <b/>
            <sz val="8"/>
            <rFont val="Tahoma"/>
            <family val="2"/>
          </rPr>
          <t>Сончик покупала</t>
        </r>
        <r>
          <rPr>
            <sz val="8"/>
            <rFont val="Tahoma"/>
            <family val="2"/>
          </rPr>
          <t xml:space="preserve">
</t>
        </r>
      </text>
    </comment>
    <comment ref="B65" authorId="0">
      <text>
        <r>
          <rPr>
            <sz val="8"/>
            <rFont val="Tahoma"/>
            <family val="2"/>
          </rPr>
          <t>у kulya
в отчете</t>
        </r>
      </text>
    </comment>
    <comment ref="B66" authorId="0">
      <text>
        <r>
          <rPr>
            <b/>
            <sz val="8"/>
            <rFont val="Tahoma"/>
            <family val="2"/>
          </rPr>
          <t>y kulya</t>
        </r>
        <r>
          <rPr>
            <sz val="8"/>
            <rFont val="Tahoma"/>
            <family val="2"/>
          </rPr>
          <t xml:space="preserve">
в отчете</t>
        </r>
      </text>
    </comment>
    <comment ref="B94" authorId="0">
      <text>
        <r>
          <rPr>
            <b/>
            <sz val="8"/>
            <rFont val="Tahoma"/>
            <family val="2"/>
          </rPr>
          <t>не забыть вкл в отчет</t>
        </r>
        <r>
          <rPr>
            <sz val="8"/>
            <rFont val="Tahoma"/>
            <family val="2"/>
          </rPr>
          <t xml:space="preserve">
</t>
        </r>
      </text>
    </comment>
    <comment ref="D277" authorId="0">
      <text>
        <r>
          <rPr>
            <b/>
            <sz val="8"/>
            <rFont val="Tahoma"/>
            <family val="2"/>
          </rPr>
          <t>я  покупала</t>
        </r>
        <r>
          <rPr>
            <sz val="8"/>
            <rFont val="Tahoma"/>
            <family val="2"/>
          </rPr>
          <t xml:space="preserve">
</t>
        </r>
      </text>
    </comment>
    <comment ref="B286" authorId="0">
      <text>
        <r>
          <rPr>
            <sz val="8"/>
            <rFont val="Tahoma"/>
            <family val="2"/>
          </rPr>
          <t xml:space="preserve">к возврату Шакире
</t>
        </r>
      </text>
    </comment>
    <comment ref="B106" authorId="0">
      <text>
        <r>
          <rPr>
            <b/>
            <sz val="8"/>
            <rFont val="Tahoma"/>
            <family val="2"/>
          </rPr>
          <t>у Юльмы</t>
        </r>
        <r>
          <rPr>
            <sz val="8"/>
            <rFont val="Tahoma"/>
            <family val="2"/>
          </rPr>
          <t xml:space="preserve">
</t>
        </r>
      </text>
    </comment>
    <comment ref="B114" authorId="0">
      <text>
        <r>
          <rPr>
            <b/>
            <sz val="8"/>
            <rFont val="Tahoma"/>
            <family val="2"/>
          </rPr>
          <t>у Масловой</t>
        </r>
        <r>
          <rPr>
            <sz val="8"/>
            <rFont val="Tahoma"/>
            <family val="2"/>
          </rPr>
          <t xml:space="preserve">
передано мне 30 июня</t>
        </r>
      </text>
    </comment>
    <comment ref="B337" authorId="0">
      <text>
        <r>
          <rPr>
            <sz val="8"/>
            <rFont val="Tahoma"/>
            <family val="2"/>
          </rPr>
          <t xml:space="preserve">к возмещению Olga
</t>
        </r>
      </text>
    </comment>
    <comment ref="B87" authorId="0">
      <text>
        <r>
          <rPr>
            <b/>
            <sz val="8"/>
            <rFont val="Tahoma"/>
            <family val="2"/>
          </rPr>
          <t>у мазайки</t>
        </r>
        <r>
          <rPr>
            <sz val="8"/>
            <rFont val="Tahoma"/>
            <family val="2"/>
          </rPr>
          <t xml:space="preserve">
</t>
        </r>
      </text>
    </comment>
    <comment ref="B73" authorId="0">
      <text>
        <r>
          <rPr>
            <b/>
            <sz val="8"/>
            <rFont val="Tahoma"/>
            <family val="2"/>
          </rPr>
          <t>в отчете</t>
        </r>
        <r>
          <rPr>
            <sz val="8"/>
            <rFont val="Tahoma"/>
            <family val="2"/>
          </rPr>
          <t xml:space="preserve">
</t>
        </r>
      </text>
    </comment>
    <comment ref="B74" authorId="0">
      <text>
        <r>
          <rPr>
            <b/>
            <sz val="8"/>
            <rFont val="Tahoma"/>
            <family val="2"/>
          </rPr>
          <t>в отчете</t>
        </r>
        <r>
          <rPr>
            <sz val="8"/>
            <rFont val="Tahoma"/>
            <family val="2"/>
          </rPr>
          <t xml:space="preserve">
</t>
        </r>
      </text>
    </comment>
    <comment ref="B101" authorId="0">
      <text>
        <r>
          <rPr>
            <b/>
            <sz val="8"/>
            <rFont val="Tahoma"/>
            <family val="2"/>
          </rPr>
          <t>в отчете</t>
        </r>
      </text>
    </comment>
    <comment ref="B281" authorId="0">
      <text>
        <r>
          <rPr>
            <b/>
            <sz val="8"/>
            <rFont val="Tahoma"/>
            <family val="2"/>
          </rPr>
          <t>есть в отчете</t>
        </r>
        <r>
          <rPr>
            <sz val="8"/>
            <rFont val="Tahoma"/>
            <family val="2"/>
          </rPr>
          <t xml:space="preserve">
</t>
        </r>
      </text>
    </comment>
    <comment ref="B285" authorId="0">
      <text>
        <r>
          <rPr>
            <b/>
            <sz val="8"/>
            <rFont val="Tahoma"/>
            <family val="2"/>
          </rPr>
          <t>есть в отчете</t>
        </r>
        <r>
          <rPr>
            <sz val="8"/>
            <rFont val="Tahoma"/>
            <family val="2"/>
          </rPr>
          <t xml:space="preserve">
</t>
        </r>
      </text>
    </comment>
    <comment ref="D287" authorId="0">
      <text>
        <r>
          <rPr>
            <b/>
            <sz val="8"/>
            <rFont val="Tahoma"/>
            <family val="2"/>
          </rPr>
          <t>с преображенки до Шарика</t>
        </r>
        <r>
          <rPr>
            <sz val="8"/>
            <rFont val="Tahoma"/>
            <family val="2"/>
          </rPr>
          <t xml:space="preserve">
</t>
        </r>
      </text>
    </comment>
    <comment ref="B338" authorId="0">
      <text>
        <r>
          <rPr>
            <b/>
            <sz val="8"/>
            <rFont val="Tahoma"/>
            <family val="2"/>
          </rPr>
          <t>ИВ  денег не взяла!!!</t>
        </r>
        <r>
          <rPr>
            <sz val="8"/>
            <rFont val="Tahoma"/>
            <family val="2"/>
          </rPr>
          <t xml:space="preserve">
</t>
        </r>
      </text>
    </comment>
    <comment ref="B342" authorId="0">
      <text>
        <r>
          <rPr>
            <b/>
            <sz val="8"/>
            <rFont val="Tahoma"/>
            <family val="2"/>
          </rPr>
          <t>кто платил?</t>
        </r>
        <r>
          <rPr>
            <sz val="8"/>
            <rFont val="Tahoma"/>
            <family val="2"/>
          </rPr>
          <t xml:space="preserve">
</t>
        </r>
      </text>
    </comment>
    <comment ref="B135" authorId="0">
      <text>
        <r>
          <rPr>
            <b/>
            <sz val="8"/>
            <rFont val="Tahoma"/>
            <family val="2"/>
          </rPr>
          <t>у эллы</t>
        </r>
        <r>
          <rPr>
            <sz val="8"/>
            <rFont val="Tahoma"/>
            <family val="2"/>
          </rPr>
          <t xml:space="preserve">
</t>
        </r>
      </text>
    </comment>
    <comment ref="B136" authorId="0">
      <text>
        <r>
          <rPr>
            <sz val="8"/>
            <rFont val="Tahoma"/>
            <family val="2"/>
          </rPr>
          <t>у KULYA
вкл в отчет</t>
        </r>
      </text>
    </comment>
    <comment ref="B124" authorId="0">
      <text>
        <r>
          <rPr>
            <b/>
            <sz val="8"/>
            <rFont val="Tahoma"/>
            <family val="2"/>
          </rPr>
          <t>у кати</t>
        </r>
        <r>
          <rPr>
            <sz val="8"/>
            <rFont val="Tahoma"/>
            <family val="2"/>
          </rPr>
          <t xml:space="preserve">
вкл в отчет</t>
        </r>
      </text>
    </comment>
    <comment ref="B149" authorId="0">
      <text>
        <r>
          <rPr>
            <b/>
            <sz val="8"/>
            <rFont val="Tahoma"/>
            <family val="2"/>
          </rPr>
          <t>у my_sher</t>
        </r>
        <r>
          <rPr>
            <sz val="8"/>
            <rFont val="Tahoma"/>
            <family val="2"/>
          </rPr>
          <t xml:space="preserve">
передано мне 21 июня</t>
        </r>
      </text>
    </comment>
    <comment ref="B153" authorId="0">
      <text>
        <r>
          <rPr>
            <b/>
            <sz val="8"/>
            <rFont val="Tahoma"/>
            <family val="2"/>
          </rPr>
          <t>у Эллы</t>
        </r>
        <r>
          <rPr>
            <sz val="8"/>
            <rFont val="Tahoma"/>
            <family val="2"/>
          </rPr>
          <t xml:space="preserve">
</t>
        </r>
      </text>
    </comment>
    <comment ref="B158" authorId="0">
      <text>
        <r>
          <rPr>
            <b/>
            <sz val="8"/>
            <rFont val="Tahoma"/>
            <family val="2"/>
          </rPr>
          <t>у kulya</t>
        </r>
        <r>
          <rPr>
            <sz val="8"/>
            <rFont val="Tahoma"/>
            <family val="2"/>
          </rPr>
          <t xml:space="preserve">
вкл в отчет</t>
        </r>
      </text>
    </comment>
    <comment ref="B163" authorId="0">
      <text>
        <r>
          <rPr>
            <b/>
            <sz val="8"/>
            <rFont val="Tahoma"/>
            <family val="2"/>
          </rPr>
          <t>y kulya</t>
        </r>
        <r>
          <rPr>
            <sz val="8"/>
            <rFont val="Tahoma"/>
            <family val="2"/>
          </rPr>
          <t xml:space="preserve">
вкл в отчет</t>
        </r>
      </text>
    </comment>
    <comment ref="B145" authorId="0">
      <text>
        <r>
          <rPr>
            <b/>
            <sz val="8"/>
            <rFont val="Tahoma"/>
            <family val="2"/>
          </rPr>
          <t>у Алины</t>
        </r>
        <r>
          <rPr>
            <sz val="8"/>
            <rFont val="Tahoma"/>
            <family val="2"/>
          </rPr>
          <t xml:space="preserve">
</t>
        </r>
      </text>
    </comment>
    <comment ref="B146" authorId="0">
      <text>
        <r>
          <rPr>
            <b/>
            <sz val="8"/>
            <rFont val="Tahoma"/>
            <family val="2"/>
          </rPr>
          <t>у Ларсенок</t>
        </r>
      </text>
    </comment>
    <comment ref="B155" authorId="0">
      <text>
        <r>
          <rPr>
            <b/>
            <sz val="8"/>
            <rFont val="Tahoma"/>
            <family val="2"/>
          </rPr>
          <t>у kulya</t>
        </r>
        <r>
          <rPr>
            <sz val="8"/>
            <rFont val="Tahoma"/>
            <family val="2"/>
          </rPr>
          <t xml:space="preserve">
вкл в отчет</t>
        </r>
      </text>
    </comment>
    <comment ref="B156" authorId="0">
      <text>
        <r>
          <rPr>
            <b/>
            <sz val="8"/>
            <rFont val="Tahoma"/>
            <family val="2"/>
          </rPr>
          <t>y ella</t>
        </r>
        <r>
          <rPr>
            <sz val="8"/>
            <rFont val="Tahoma"/>
            <family val="2"/>
          </rPr>
          <t xml:space="preserve">
</t>
        </r>
      </text>
    </comment>
    <comment ref="B350" authorId="0">
      <text>
        <r>
          <rPr>
            <b/>
            <sz val="8"/>
            <rFont val="Tahoma"/>
            <family val="2"/>
          </rPr>
          <t>точную до копейки сумму уточнить у Жени</t>
        </r>
        <r>
          <rPr>
            <sz val="8"/>
            <rFont val="Tahoma"/>
            <family val="2"/>
          </rPr>
          <t xml:space="preserve">
</t>
        </r>
      </text>
    </comment>
    <comment ref="B137" authorId="0">
      <text>
        <r>
          <rPr>
            <b/>
            <sz val="8"/>
            <rFont val="Tahoma"/>
            <family val="2"/>
          </rPr>
          <t>y kulya</t>
        </r>
        <r>
          <rPr>
            <sz val="8"/>
            <rFont val="Tahoma"/>
            <family val="2"/>
          </rPr>
          <t xml:space="preserve">
вкл в отчет</t>
        </r>
      </text>
    </comment>
    <comment ref="B176" authorId="0">
      <text>
        <r>
          <rPr>
            <b/>
            <sz val="8"/>
            <rFont val="Tahoma"/>
            <family val="2"/>
          </rPr>
          <t>у kulya</t>
        </r>
        <r>
          <rPr>
            <sz val="8"/>
            <rFont val="Tahoma"/>
            <family val="2"/>
          </rPr>
          <t xml:space="preserve">
вкл в отчет</t>
        </r>
      </text>
    </comment>
    <comment ref="B171" authorId="0">
      <text>
        <r>
          <rPr>
            <b/>
            <sz val="8"/>
            <rFont val="Tahoma"/>
            <family val="2"/>
          </rPr>
          <t>у Алины</t>
        </r>
      </text>
    </comment>
    <comment ref="B343" authorId="0">
      <text>
        <r>
          <rPr>
            <b/>
            <sz val="8"/>
            <rFont val="Tahoma"/>
            <family val="2"/>
          </rPr>
          <t xml:space="preserve">из отдельного отчета
РАСХОД 
14-16 июня - 3400 - стационар и манипуляции в Кот Бегемот (чек в 3 посте) 
16 июня - 293 - "Анауран", ушные капли (чек в 3 посте) 
16-17 июня - 4635 - содержание, обработка ушей, инъекция, препараты (чек в 4 посте) 
18 июня - 210 - УЗИ (чек в 4 посте) 
18-19 июня - 1910 - содержание, обработка (чек в 4 посте) 
20 июня - 990 - содержание, обработка (чек в 4 посте) 
21-22 июня - 1840 - содержание, обработка (чек в 4 посте) 
23 июня - 3815 - на счету в Кот Бегемот 
Итого расход: 17093р 
</t>
        </r>
        <r>
          <rPr>
            <sz val="8"/>
            <rFont val="Tahoma"/>
            <family val="2"/>
          </rPr>
          <t xml:space="preserve">
</t>
        </r>
      </text>
    </comment>
    <comment ref="B169" authorId="0">
      <text>
        <r>
          <rPr>
            <b/>
            <sz val="8"/>
            <rFont val="Tahoma"/>
            <family val="2"/>
          </rPr>
          <t>у Ларсенок</t>
        </r>
        <r>
          <rPr>
            <sz val="8"/>
            <rFont val="Tahoma"/>
            <family val="2"/>
          </rPr>
          <t xml:space="preserve">
</t>
        </r>
      </text>
    </comment>
    <comment ref="B170" authorId="0">
      <text>
        <r>
          <rPr>
            <b/>
            <sz val="8"/>
            <rFont val="Tahoma"/>
            <family val="2"/>
          </rPr>
          <t>у Ларсенок</t>
        </r>
        <r>
          <rPr>
            <sz val="8"/>
            <rFont val="Tahoma"/>
            <family val="2"/>
          </rPr>
          <t xml:space="preserve">
</t>
        </r>
      </text>
    </comment>
    <comment ref="B172" authorId="0">
      <text>
        <r>
          <rPr>
            <b/>
            <sz val="8"/>
            <rFont val="Tahoma"/>
            <family val="2"/>
          </rPr>
          <t>у ella</t>
        </r>
        <r>
          <rPr>
            <sz val="8"/>
            <rFont val="Tahoma"/>
            <family val="2"/>
          </rPr>
          <t xml:space="preserve">
</t>
        </r>
      </text>
    </comment>
    <comment ref="B175" authorId="0">
      <text>
        <r>
          <rPr>
            <b/>
            <sz val="8"/>
            <rFont val="Tahoma"/>
            <family val="2"/>
          </rPr>
          <t>у Ларсенок</t>
        </r>
        <r>
          <rPr>
            <sz val="8"/>
            <rFont val="Tahoma"/>
            <family val="2"/>
          </rPr>
          <t xml:space="preserve">
</t>
        </r>
      </text>
    </comment>
    <comment ref="B177" authorId="0">
      <text>
        <r>
          <rPr>
            <b/>
            <sz val="8"/>
            <rFont val="Tahoma"/>
            <family val="2"/>
          </rPr>
          <t>y kulya</t>
        </r>
        <r>
          <rPr>
            <sz val="8"/>
            <rFont val="Tahoma"/>
            <family val="2"/>
          </rPr>
          <t xml:space="preserve">
вкл в отчет</t>
        </r>
      </text>
    </comment>
    <comment ref="B178" authorId="0">
      <text>
        <r>
          <rPr>
            <b/>
            <sz val="8"/>
            <rFont val="Tahoma"/>
            <family val="2"/>
          </rPr>
          <t>у kulya</t>
        </r>
        <r>
          <rPr>
            <sz val="8"/>
            <rFont val="Tahoma"/>
            <family val="2"/>
          </rPr>
          <t xml:space="preserve">
вкл в отчет</t>
        </r>
      </text>
    </comment>
    <comment ref="B180" authorId="0">
      <text>
        <r>
          <rPr>
            <sz val="8"/>
            <rFont val="Tahoma"/>
            <family val="2"/>
          </rPr>
          <t>у kulya
вкл в отчет</t>
        </r>
      </text>
    </comment>
  </commentList>
</comments>
</file>

<file path=xl/comments10.xml><?xml version="1.0" encoding="utf-8"?>
<comments xmlns="http://schemas.openxmlformats.org/spreadsheetml/2006/main">
  <authors>
    <author>podkolzinajv</author>
  </authors>
  <commentList>
    <comment ref="B7" authorId="0">
      <text>
        <r>
          <rPr>
            <b/>
            <sz val="8"/>
            <rFont val="Tahoma"/>
            <family val="2"/>
          </rPr>
          <t>у Алины</t>
        </r>
      </text>
    </comment>
    <comment ref="B8" authorId="0">
      <text>
        <r>
          <rPr>
            <b/>
            <sz val="8"/>
            <rFont val="Tahoma"/>
            <family val="2"/>
          </rPr>
          <t>у Джам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у Масловой</t>
        </r>
        <r>
          <rPr>
            <sz val="8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у Алины</t>
        </r>
      </text>
    </comment>
  </commentList>
</comments>
</file>

<file path=xl/comments11.xml><?xml version="1.0" encoding="utf-8"?>
<comments xmlns="http://schemas.openxmlformats.org/spreadsheetml/2006/main">
  <authors>
    <author>podkolzinajv</author>
  </authors>
  <commentList>
    <comment ref="B2" authorId="0">
      <text>
        <r>
          <rPr>
            <b/>
            <sz val="8"/>
            <rFont val="Tahoma"/>
            <family val="2"/>
          </rPr>
          <t>у Ларсенок</t>
        </r>
        <r>
          <rPr>
            <sz val="8"/>
            <rFont val="Tahoma"/>
            <family val="2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2"/>
          </rPr>
          <t>у Ларсенок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у Алины</t>
        </r>
      </text>
    </comment>
    <comment ref="B5" authorId="0">
      <text>
        <r>
          <rPr>
            <b/>
            <sz val="8"/>
            <rFont val="Tahoma"/>
            <family val="2"/>
          </rPr>
          <t>у ella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у Ларсенок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2"/>
          </rPr>
          <t>у kulya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y kulya</t>
        </r>
        <r>
          <rPr>
            <sz val="8"/>
            <rFont val="Tahoma"/>
            <family val="2"/>
          </rPr>
          <t xml:space="preserve">
</t>
        </r>
      </text>
    </comment>
    <comment ref="B11" authorId="0">
      <text>
        <r>
          <rPr>
            <sz val="8"/>
            <rFont val="Tahoma"/>
            <family val="2"/>
          </rPr>
          <t xml:space="preserve">у kulya
</t>
        </r>
      </text>
    </comment>
  </commentList>
</comments>
</file>

<file path=xl/comments3.xml><?xml version="1.0" encoding="utf-8"?>
<comments xmlns="http://schemas.openxmlformats.org/spreadsheetml/2006/main">
  <authors>
    <author>podkolzinajv</author>
  </authors>
  <commentList>
    <comment ref="B3" authorId="0">
      <text>
        <r>
          <rPr>
            <b/>
            <sz val="8"/>
            <rFont val="Tahoma"/>
            <family val="2"/>
          </rPr>
          <t>было передано 23 мая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прозвучало 16 мая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8"/>
            <rFont val="Tahoma"/>
            <family val="2"/>
          </rPr>
          <t>350 - такси
800 - прием, обработка в Юниоре
460 - ируксоветин
320 - воротник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podkolzinajv</author>
  </authors>
  <commentList>
    <comment ref="B12" authorId="0">
      <text>
        <r>
          <rPr>
            <b/>
            <sz val="8"/>
            <rFont val="Tahoma"/>
            <family val="2"/>
          </rPr>
          <t>у Масловой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у Масловой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у Масловой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у Масловой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>у Эллы</t>
        </r>
        <r>
          <rPr>
            <sz val="8"/>
            <rFont val="Tahoma"/>
            <family val="2"/>
          </rPr>
          <t xml:space="preserve">
передано в клинику</t>
        </r>
      </text>
    </comment>
    <comment ref="B19" authorId="0">
      <text>
        <r>
          <rPr>
            <b/>
            <sz val="8"/>
            <rFont val="Tahoma"/>
            <family val="2"/>
          </rPr>
          <t>передано в клинику</t>
        </r>
        <r>
          <rPr>
            <sz val="8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2"/>
          </rPr>
          <t>у Масловой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<sst xmlns="http://schemas.openxmlformats.org/spreadsheetml/2006/main" count="2682" uniqueCount="1424">
  <si>
    <t>ПРИХОД</t>
  </si>
  <si>
    <t>Дата прихода</t>
  </si>
  <si>
    <t>сумма</t>
  </si>
  <si>
    <t>категория</t>
  </si>
  <si>
    <t>благотворитель</t>
  </si>
  <si>
    <t>способ получения</t>
  </si>
  <si>
    <t>Итого</t>
  </si>
  <si>
    <t>РАСХОД</t>
  </si>
  <si>
    <t>Дата расхода</t>
  </si>
  <si>
    <t>вид расхода</t>
  </si>
  <si>
    <t>наличие оправдательных документов</t>
  </si>
  <si>
    <t>ИТОГО ПРИХОД</t>
  </si>
  <si>
    <t>ИТОГО РАСХОД</t>
  </si>
  <si>
    <t>Собака</t>
  </si>
  <si>
    <t>период</t>
  </si>
  <si>
    <t xml:space="preserve">Баланс на начало периода </t>
  </si>
  <si>
    <t>передержка</t>
  </si>
  <si>
    <t>комментарии</t>
  </si>
  <si>
    <t>Объем информации очень большой, поэтому ошибки возможны</t>
  </si>
  <si>
    <t>Спасибо!!!</t>
  </si>
  <si>
    <t>Если Вы не увидели себя в списке, пожалуйста, свяжитесь со мной (juliap).</t>
  </si>
  <si>
    <t>Герда</t>
  </si>
  <si>
    <t>сберкарта</t>
  </si>
  <si>
    <t>Ларс</t>
  </si>
  <si>
    <t>1 янв</t>
  </si>
  <si>
    <t>10 янв</t>
  </si>
  <si>
    <t>на ЯК</t>
  </si>
  <si>
    <t>ежедневно</t>
  </si>
  <si>
    <t>Место</t>
  </si>
  <si>
    <t>Контакт</t>
  </si>
  <si>
    <t>Ирэн</t>
  </si>
  <si>
    <t>Татьяна</t>
  </si>
  <si>
    <t>в месяц</t>
  </si>
  <si>
    <t>Баланс Яндекс-кошелька</t>
  </si>
  <si>
    <t>lansy</t>
  </si>
  <si>
    <t>21 марта</t>
  </si>
  <si>
    <t>Тепа</t>
  </si>
  <si>
    <t>nata 26</t>
  </si>
  <si>
    <t>30 марта</t>
  </si>
  <si>
    <t>Кузя (молодой)</t>
  </si>
  <si>
    <t>Marina_O</t>
  </si>
  <si>
    <t>10 марта 2008</t>
  </si>
  <si>
    <t>Ричард</t>
  </si>
  <si>
    <t>первое поступление!</t>
  </si>
  <si>
    <t>Galika</t>
  </si>
  <si>
    <t>29 марта</t>
  </si>
  <si>
    <t>кто-то кинул</t>
  </si>
  <si>
    <t>4 мая</t>
  </si>
  <si>
    <t>1 апрел</t>
  </si>
  <si>
    <t>МаринаК</t>
  </si>
  <si>
    <t>7 мая</t>
  </si>
  <si>
    <t>ВЕО с ш Энтуз</t>
  </si>
  <si>
    <t>Маркиз</t>
  </si>
  <si>
    <t>6 мая</t>
  </si>
  <si>
    <t>Рей</t>
  </si>
  <si>
    <t>Ester &amp; Mirtos</t>
  </si>
  <si>
    <t>????</t>
  </si>
  <si>
    <t>Зена (питер с ВЕО-форума)</t>
  </si>
  <si>
    <t>8 мая</t>
  </si>
  <si>
    <t>Татьяне слали смс</t>
  </si>
  <si>
    <t>11 мая</t>
  </si>
  <si>
    <t>с ВЕО форума</t>
  </si>
  <si>
    <t>18-19 мая</t>
  </si>
  <si>
    <t>сняла</t>
  </si>
  <si>
    <t>10 июня</t>
  </si>
  <si>
    <t>val_oper</t>
  </si>
  <si>
    <t>24 июня</t>
  </si>
  <si>
    <t>19 авг</t>
  </si>
  <si>
    <t>НО форум</t>
  </si>
  <si>
    <t>21 авг</t>
  </si>
  <si>
    <t xml:space="preserve"> Elena-S. (Claws)</t>
  </si>
  <si>
    <t>12 сент</t>
  </si>
  <si>
    <t>не знаю кто</t>
  </si>
  <si>
    <t>3 окт</t>
  </si>
  <si>
    <t>Лизхен</t>
  </si>
  <si>
    <t>6 окт</t>
  </si>
  <si>
    <t>Фрам</t>
  </si>
  <si>
    <t>Белуш</t>
  </si>
  <si>
    <t>13 окт</t>
  </si>
  <si>
    <t>Тимон</t>
  </si>
  <si>
    <t>перевела свой взнос с Кокоманду</t>
  </si>
  <si>
    <t>kotik43</t>
  </si>
  <si>
    <t>31 окт</t>
  </si>
  <si>
    <t>Кузя</t>
  </si>
  <si>
    <t>7 нояб</t>
  </si>
  <si>
    <t>Julia (Но форум)</t>
  </si>
  <si>
    <t>11 нояб</t>
  </si>
  <si>
    <t>Julex (НО форум)</t>
  </si>
  <si>
    <t>12 нояб</t>
  </si>
  <si>
    <t>13 нояб</t>
  </si>
  <si>
    <t>17 нояб</t>
  </si>
  <si>
    <t>19 нояб</t>
  </si>
  <si>
    <t xml:space="preserve">Anna F. </t>
  </si>
  <si>
    <t>23 нояб</t>
  </si>
  <si>
    <t>lorein</t>
  </si>
  <si>
    <t>25 нояб</t>
  </si>
  <si>
    <t>Маргарита М</t>
  </si>
  <si>
    <t>26 нояб</t>
  </si>
  <si>
    <t>5 дек</t>
  </si>
  <si>
    <t>9 дек</t>
  </si>
  <si>
    <t>Ляля</t>
  </si>
  <si>
    <t>Rjirf</t>
  </si>
  <si>
    <t xml:space="preserve">??? </t>
  </si>
  <si>
    <t>17 дек</t>
  </si>
  <si>
    <t>???</t>
  </si>
  <si>
    <t>19 дек</t>
  </si>
  <si>
    <t>Spercha (ВЕО-форум)</t>
  </si>
  <si>
    <t>27 янв</t>
  </si>
  <si>
    <t>30 янв 2009</t>
  </si>
  <si>
    <t>30 янв</t>
  </si>
  <si>
    <t>Марина К</t>
  </si>
  <si>
    <t>31 янв</t>
  </si>
  <si>
    <t>Клинт</t>
  </si>
  <si>
    <t>заплатила за телефон</t>
  </si>
  <si>
    <t>9 февр</t>
  </si>
  <si>
    <t>10 февр</t>
  </si>
  <si>
    <t>перевела на Савву в Питер</t>
  </si>
  <si>
    <t>1 марта</t>
  </si>
  <si>
    <t>мой взнос азиатам</t>
  </si>
  <si>
    <t>10 марта</t>
  </si>
  <si>
    <t>12 марта</t>
  </si>
  <si>
    <t>пиракоша</t>
  </si>
  <si>
    <t>9 апреля</t>
  </si>
  <si>
    <t>vorisha</t>
  </si>
  <si>
    <t>14 апреля</t>
  </si>
  <si>
    <t>АМ_78</t>
  </si>
  <si>
    <t>18 апреля</t>
  </si>
  <si>
    <t>Нора</t>
  </si>
  <si>
    <t>20 апреля</t>
  </si>
  <si>
    <t>mts Brenda</t>
  </si>
  <si>
    <t>23 апреля</t>
  </si>
  <si>
    <t>1 мая</t>
  </si>
  <si>
    <t>Норд</t>
  </si>
  <si>
    <t>helwig</t>
  </si>
  <si>
    <t>Ryzheesolntse</t>
  </si>
  <si>
    <t>Jtosha</t>
  </si>
  <si>
    <t>15.05.2009 19:47</t>
  </si>
  <si>
    <t>Рудик</t>
  </si>
  <si>
    <t>kjarra</t>
  </si>
  <si>
    <t>15.05.2009 22:34</t>
  </si>
  <si>
    <t>15.05.2009 23:01</t>
  </si>
  <si>
    <t>ta_bi</t>
  </si>
  <si>
    <t>16.05.2009 19:39</t>
  </si>
  <si>
    <t>16.05.2009 17:59</t>
  </si>
  <si>
    <t>турмалин, Solarian,  elle130</t>
  </si>
  <si>
    <t>16.05.2009 16:59</t>
  </si>
  <si>
    <t>zirka_sashki</t>
  </si>
  <si>
    <t>17.05.2009 21:19</t>
  </si>
  <si>
    <t>illegal_goddess</t>
  </si>
  <si>
    <t>18.05.2009 11:11</t>
  </si>
  <si>
    <t>KARAT</t>
  </si>
  <si>
    <t>19.05.2009 18:16</t>
  </si>
  <si>
    <t>Доша741</t>
  </si>
  <si>
    <t>18.05.2009 21:12</t>
  </si>
  <si>
    <t>19.05.2009 19:23</t>
  </si>
  <si>
    <t>chertik</t>
  </si>
  <si>
    <t>19.05.2009 22:30</t>
  </si>
  <si>
    <t>Криста</t>
  </si>
  <si>
    <t>20.05.2009 21:32</t>
  </si>
  <si>
    <t>20.05.2009 19:55</t>
  </si>
  <si>
    <t>эльмире Мтс</t>
  </si>
  <si>
    <t>21 мая</t>
  </si>
  <si>
    <t>VEO-ARCHI</t>
  </si>
  <si>
    <t>25 мая</t>
  </si>
  <si>
    <t>мой взнос азиатам. Июнь</t>
  </si>
  <si>
    <t>9 июня</t>
  </si>
  <si>
    <t>Olga2000</t>
  </si>
  <si>
    <t>14 июня</t>
  </si>
  <si>
    <t>Гера</t>
  </si>
  <si>
    <t>Muris</t>
  </si>
  <si>
    <t>МариМю</t>
  </si>
  <si>
    <t>17 июня</t>
  </si>
  <si>
    <t xml:space="preserve">salomander </t>
  </si>
  <si>
    <t>17.06.2009 15:19</t>
  </si>
  <si>
    <t>Интернет-банк «Альфа-Клик», пополнение</t>
  </si>
  <si>
    <t>Багира113</t>
  </si>
  <si>
    <t>17.06.2009 17:36</t>
  </si>
  <si>
    <t>Терминал ОСМП, пополнение кошелька</t>
  </si>
  <si>
    <t>18.06.2009 10:10</t>
  </si>
  <si>
    <t>Перевод с Яндекс.Кошелька</t>
  </si>
  <si>
    <t>18.06.2009 17:03</t>
  </si>
  <si>
    <t>N_P</t>
  </si>
  <si>
    <t>21 июня</t>
  </si>
  <si>
    <t>предпочтительно Гере или Кегле</t>
  </si>
  <si>
    <t>AL_78</t>
  </si>
  <si>
    <t>06.07.2009 21:12</t>
  </si>
  <si>
    <t>Кузя старш</t>
  </si>
  <si>
    <t>Элекснет, пополнение</t>
  </si>
  <si>
    <t>на зюку с онкологией (2 мои, 2 - от Эльм)</t>
  </si>
  <si>
    <t>8 июля</t>
  </si>
  <si>
    <t>за Эльмиру - перевод на кота Мотю</t>
  </si>
  <si>
    <t>9 июля</t>
  </si>
  <si>
    <t>ящерка Джо</t>
  </si>
  <si>
    <t>за Эльмиру - перевод коту Акаю</t>
  </si>
  <si>
    <t>за тел МТС</t>
  </si>
  <si>
    <t>24 июля</t>
  </si>
  <si>
    <t>26 июля</t>
  </si>
  <si>
    <t>за Эльмиру  - коше Клепе</t>
  </si>
  <si>
    <t>27 июля</t>
  </si>
  <si>
    <t>Blonda (c барахолки)</t>
  </si>
  <si>
    <t>28 июля</t>
  </si>
  <si>
    <t>29 июля</t>
  </si>
  <si>
    <t>Maffka</t>
  </si>
  <si>
    <t>перевод</t>
  </si>
  <si>
    <t>1 авг</t>
  </si>
  <si>
    <t>3 авг</t>
  </si>
  <si>
    <t>тел (мегафон)</t>
  </si>
  <si>
    <t>4 авг</t>
  </si>
  <si>
    <t>телефоны МТС (2 перевода)</t>
  </si>
  <si>
    <t>7 авг</t>
  </si>
  <si>
    <t>телефоны МТС-мегафон (4 перевода)</t>
  </si>
  <si>
    <t>11 авг</t>
  </si>
  <si>
    <t>15 авг</t>
  </si>
  <si>
    <t>Ирина (кто?)</t>
  </si>
  <si>
    <t>овчар-команде от Ирины</t>
  </si>
  <si>
    <t>телефоны МТС</t>
  </si>
  <si>
    <t>22 авг</t>
  </si>
  <si>
    <t>телефон Мегафон</t>
  </si>
  <si>
    <t>24 авг</t>
  </si>
  <si>
    <t>на ЯК цветочка на Дика</t>
  </si>
  <si>
    <t>27 авг</t>
  </si>
  <si>
    <t>31 авг</t>
  </si>
  <si>
    <t>ZEZ</t>
  </si>
  <si>
    <t>Парис</t>
  </si>
  <si>
    <t>2 сент</t>
  </si>
  <si>
    <t>на тел Лешке</t>
  </si>
  <si>
    <t>7 сент</t>
  </si>
  <si>
    <t>Nika66 + мама</t>
  </si>
  <si>
    <t>11 сент</t>
  </si>
  <si>
    <t>Брюс</t>
  </si>
  <si>
    <t>12 cент</t>
  </si>
  <si>
    <t>??? (Ted-Rubby?)</t>
  </si>
  <si>
    <t>Altarica</t>
  </si>
  <si>
    <t>18 Сент</t>
  </si>
  <si>
    <t>Yagelon</t>
  </si>
  <si>
    <t>19 сент</t>
  </si>
  <si>
    <t>24 сент</t>
  </si>
  <si>
    <t>28 сент</t>
  </si>
  <si>
    <t>мегафон фикс</t>
  </si>
  <si>
    <t>светке на телефон</t>
  </si>
  <si>
    <t>29 сент</t>
  </si>
  <si>
    <t>Маше на ЯК</t>
  </si>
  <si>
    <t>1 окт</t>
  </si>
  <si>
    <t>на МТС интернет</t>
  </si>
  <si>
    <t>Юле julia-aranta</t>
  </si>
  <si>
    <t>азиатам</t>
  </si>
  <si>
    <t>Mylnyanka</t>
  </si>
  <si>
    <t>11 окт</t>
  </si>
  <si>
    <t>СТВ</t>
  </si>
  <si>
    <t>17 окт</t>
  </si>
  <si>
    <t>Ленке на ЯК</t>
  </si>
  <si>
    <t>18 окт</t>
  </si>
  <si>
    <t>27 окт</t>
  </si>
  <si>
    <t>elena_fenix</t>
  </si>
  <si>
    <t>1 ноя</t>
  </si>
  <si>
    <t>на стрим Ленке</t>
  </si>
  <si>
    <t>2 нояб</t>
  </si>
  <si>
    <t>маше на ее новый як для объявок</t>
  </si>
  <si>
    <t>5 нояь</t>
  </si>
  <si>
    <t>irvis</t>
  </si>
  <si>
    <t>10 ноя</t>
  </si>
  <si>
    <t>светке на 2 тел</t>
  </si>
  <si>
    <t xml:space="preserve"> до сих пор выверено</t>
  </si>
  <si>
    <t>На телефон Марине (питомник)</t>
  </si>
  <si>
    <t>18 нояб</t>
  </si>
  <si>
    <t>elena-fenix</t>
  </si>
  <si>
    <t>22 нояб</t>
  </si>
  <si>
    <t>yagelon</t>
  </si>
  <si>
    <t>24 нояб</t>
  </si>
  <si>
    <t xml:space="preserve">мтс Brenda </t>
  </si>
  <si>
    <t>30 нояб</t>
  </si>
  <si>
    <t>lelich</t>
  </si>
  <si>
    <t>2 дек</t>
  </si>
  <si>
    <t>Kord</t>
  </si>
  <si>
    <t>ленке на  стрим</t>
  </si>
  <si>
    <t>3 дек</t>
  </si>
  <si>
    <t>14 дек</t>
  </si>
  <si>
    <t>Маше на як для объявок</t>
  </si>
  <si>
    <t>16 дек</t>
  </si>
  <si>
    <t>13 янв</t>
  </si>
  <si>
    <t>Рик</t>
  </si>
  <si>
    <t>14 янв</t>
  </si>
  <si>
    <t>LOREN</t>
  </si>
  <si>
    <t>15 янв</t>
  </si>
  <si>
    <t>boba12</t>
  </si>
  <si>
    <t>этот отрезок не выверен</t>
  </si>
  <si>
    <t>этот отрезок не выверен (был на предыд стр)</t>
  </si>
  <si>
    <t>?????</t>
  </si>
  <si>
    <t>iventa</t>
  </si>
  <si>
    <t>18 дек</t>
  </si>
  <si>
    <t>to orangekyo на ЯК</t>
  </si>
  <si>
    <t>20 дек</t>
  </si>
  <si>
    <t>21 дек</t>
  </si>
  <si>
    <t>28 дек</t>
  </si>
  <si>
    <t>свете на тел (Сашкин)</t>
  </si>
  <si>
    <t>29 дек</t>
  </si>
  <si>
    <t>30 дек</t>
  </si>
  <si>
    <t>Тане Ero4ka на тел</t>
  </si>
  <si>
    <t>7 янв</t>
  </si>
  <si>
    <t>МТС (интернет)</t>
  </si>
  <si>
    <t>мегафон осн</t>
  </si>
  <si>
    <t>мой перевод на злобных азиатов</t>
  </si>
  <si>
    <t>May</t>
  </si>
  <si>
    <t>Спайк, Дарик</t>
  </si>
  <si>
    <t>Аришка</t>
  </si>
  <si>
    <t>Darik</t>
  </si>
  <si>
    <t>asther</t>
  </si>
  <si>
    <t>фаббиана (ВЕО-форум)</t>
  </si>
  <si>
    <t>TBБ</t>
  </si>
  <si>
    <t>19 янв 2010</t>
  </si>
  <si>
    <t>19 янв</t>
  </si>
  <si>
    <t>20 янв</t>
  </si>
  <si>
    <t>21 янв</t>
  </si>
  <si>
    <t>22 янв</t>
  </si>
  <si>
    <t>newsbee c форума fusionclub.ru</t>
  </si>
  <si>
    <t>24 янв</t>
  </si>
  <si>
    <t>1 февр</t>
  </si>
  <si>
    <t>3 февр</t>
  </si>
  <si>
    <t>Лорд</t>
  </si>
  <si>
    <t>4 февр</t>
  </si>
  <si>
    <t>Ирина 18</t>
  </si>
  <si>
    <t>5 февр</t>
  </si>
  <si>
    <t>ЖКУ (декабрь)</t>
  </si>
  <si>
    <t>ЖКУ (январь)</t>
  </si>
  <si>
    <t>Юле orangekyo</t>
  </si>
  <si>
    <t>от админов сайта nokomanda</t>
  </si>
  <si>
    <t>7 февр</t>
  </si>
  <si>
    <t>Terra1</t>
  </si>
  <si>
    <t>на всех</t>
  </si>
  <si>
    <t>8 февр</t>
  </si>
  <si>
    <t>От Пилот-Авто-Маркет (newsbee)</t>
  </si>
  <si>
    <t>Гипер пей (от кого???)</t>
  </si>
  <si>
    <t>??? (через терминал ОСМП)</t>
  </si>
  <si>
    <t>??? (через Е-порт)</t>
  </si>
  <si>
    <t>vredenka-olga (не знаю ник)</t>
  </si>
  <si>
    <t>Юля</t>
  </si>
  <si>
    <t>TinaT</t>
  </si>
  <si>
    <t>Катя</t>
  </si>
  <si>
    <t>Пират</t>
  </si>
  <si>
    <t>Обещано</t>
  </si>
  <si>
    <t>Хазар</t>
  </si>
  <si>
    <t>Викинг</t>
  </si>
  <si>
    <t>LaSandra</t>
  </si>
  <si>
    <t>% с продаж</t>
  </si>
  <si>
    <t>у Сончик</t>
  </si>
  <si>
    <t>на руках</t>
  </si>
  <si>
    <t>Сончик</t>
  </si>
  <si>
    <t>инструктор</t>
  </si>
  <si>
    <t>elle</t>
  </si>
  <si>
    <t>наличн(инструктор)</t>
  </si>
  <si>
    <t>Мама Ronaverona</t>
  </si>
  <si>
    <t>Маслова</t>
  </si>
  <si>
    <t>Урал</t>
  </si>
  <si>
    <t>потрачено за столик-зонтик-тент</t>
  </si>
  <si>
    <t>передано за столик и тд</t>
  </si>
  <si>
    <t>Мухтар_71</t>
  </si>
  <si>
    <t>emi</t>
  </si>
  <si>
    <t>ma_sher</t>
  </si>
  <si>
    <t>потрачено 3 июля в Юниоре</t>
  </si>
  <si>
    <t>Остаток командных денег на руках</t>
  </si>
  <si>
    <t>Итого расходы</t>
  </si>
  <si>
    <t xml:space="preserve">на руках командных денег </t>
  </si>
  <si>
    <t>Итого приход</t>
  </si>
  <si>
    <t>баланс на начало отчета</t>
  </si>
  <si>
    <t>текущий баланс</t>
  </si>
  <si>
    <t>Даритель</t>
  </si>
  <si>
    <t>Сумма</t>
  </si>
  <si>
    <t>Дата</t>
  </si>
  <si>
    <t>Баланс по сбербанковской карточке</t>
  </si>
  <si>
    <t>начат 7 июля</t>
  </si>
  <si>
    <t>6 июля 18.39</t>
  </si>
  <si>
    <t>6 июля 18.56</t>
  </si>
  <si>
    <t>7 июля 13.44</t>
  </si>
  <si>
    <t>7 июля 14.46</t>
  </si>
  <si>
    <t>снято</t>
  </si>
  <si>
    <t>оплата услуг МГТС</t>
  </si>
  <si>
    <t>7 июля 16.34</t>
  </si>
  <si>
    <t>оплата ком услуг</t>
  </si>
  <si>
    <t>7 июля 16.35</t>
  </si>
  <si>
    <t>снято наличными</t>
  </si>
  <si>
    <t>7 июля 16.37</t>
  </si>
  <si>
    <t>irish</t>
  </si>
  <si>
    <t>7 июля 17.11</t>
  </si>
  <si>
    <t>из начального баланса 3000 - Ленкины</t>
  </si>
  <si>
    <t xml:space="preserve">6 июля </t>
  </si>
  <si>
    <t>7 июля 19.41</t>
  </si>
  <si>
    <t>7 июля  13.37</t>
  </si>
  <si>
    <t>7 июля 15.14</t>
  </si>
  <si>
    <t>Solnce</t>
  </si>
  <si>
    <t>O.Lebedeva</t>
  </si>
  <si>
    <t>Masha_V</t>
  </si>
  <si>
    <t>1000-Урал, 700- Викинг</t>
  </si>
  <si>
    <t>bli3nec_21</t>
  </si>
  <si>
    <t>Pentagona</t>
  </si>
  <si>
    <t>Ronaverona+девушка из Самары</t>
  </si>
  <si>
    <t>8 июля 10.06</t>
  </si>
  <si>
    <t>8 июля 15.04</t>
  </si>
  <si>
    <t>8 июля 19.07</t>
  </si>
  <si>
    <t>braiony</t>
  </si>
  <si>
    <t>10 июля 10.01</t>
  </si>
  <si>
    <t>9 июля 18.37</t>
  </si>
  <si>
    <t>player2000</t>
  </si>
  <si>
    <t>Naiki2005</t>
  </si>
  <si>
    <t>машина для Вик или кому нужнее</t>
  </si>
  <si>
    <t>12 июля 11.22</t>
  </si>
  <si>
    <t>оплата передержки Ника на ТС</t>
  </si>
  <si>
    <t>12. июля 12.16</t>
  </si>
  <si>
    <t>12 июля 10.02</t>
  </si>
  <si>
    <t>12 июля 18.51</t>
  </si>
  <si>
    <t>Tucana</t>
  </si>
  <si>
    <t>Nuaset</t>
  </si>
  <si>
    <t>Фанта</t>
  </si>
  <si>
    <t>Larisa+Amosova</t>
  </si>
  <si>
    <t>Virgo</t>
  </si>
  <si>
    <t>wildseacat - на тел (Фанта)</t>
  </si>
  <si>
    <t>Маша&amp;@ (Викинг)</t>
  </si>
  <si>
    <t>Маша&amp;@ (Фанта)</t>
  </si>
  <si>
    <t>кому нужнее</t>
  </si>
  <si>
    <t>vbkf - на тел (Фанта)</t>
  </si>
  <si>
    <t>14 июля 13.43</t>
  </si>
  <si>
    <t>14 июля 16.55</t>
  </si>
  <si>
    <t>ЧИЖИК(1000)+Galika(500)</t>
  </si>
  <si>
    <t>Зыкова (форум овч-ко)</t>
  </si>
  <si>
    <t>16 июля</t>
  </si>
  <si>
    <t>ленка оплатила комуслуги</t>
  </si>
  <si>
    <t>ленка сняла наличн</t>
  </si>
  <si>
    <t>16 июля 9.31</t>
  </si>
  <si>
    <t>16 июля 9.38</t>
  </si>
  <si>
    <t>16 июля 10.50</t>
  </si>
  <si>
    <t>17 июля 14.45</t>
  </si>
  <si>
    <t>17 июля 15.10</t>
  </si>
  <si>
    <t>девушка с работы Lesardies, и возможно после зп еще 500-1000</t>
  </si>
  <si>
    <t>Tersill (космофорум)</t>
  </si>
  <si>
    <t>Arina</t>
  </si>
  <si>
    <t>21 июля</t>
  </si>
  <si>
    <t>Корда</t>
  </si>
  <si>
    <t>Лена с forum.say7.ru(через Анжелика35)</t>
  </si>
  <si>
    <t>5000 - от AM_78, 1000 - от себя</t>
  </si>
  <si>
    <t>за обслуживание карточки</t>
  </si>
  <si>
    <t>21 июля 14.52</t>
  </si>
  <si>
    <t>19 июля 16.20</t>
  </si>
  <si>
    <t>Anifa (космо)</t>
  </si>
  <si>
    <t>elyatver (claws)</t>
  </si>
  <si>
    <t>22 июля 16.58</t>
  </si>
  <si>
    <t>Евгения П (одноклассники) через Galika</t>
  </si>
  <si>
    <t>22 июля 18.56</t>
  </si>
  <si>
    <t>Лена (Рольф)</t>
  </si>
  <si>
    <t>23 июля</t>
  </si>
  <si>
    <t>"-есть тема на форуме</t>
  </si>
  <si>
    <t>Долли - рыжая овчарка</t>
  </si>
  <si>
    <t>6-7 лет</t>
  </si>
  <si>
    <t>8-905-783-1107</t>
  </si>
  <si>
    <t>30 июля</t>
  </si>
  <si>
    <t>31 июля</t>
  </si>
  <si>
    <t>10 авг</t>
  </si>
  <si>
    <t>2 авг</t>
  </si>
  <si>
    <t>Ирина (гость форума овч-ко)</t>
  </si>
  <si>
    <t>Chelsea (космо)</t>
  </si>
  <si>
    <t>1800 за шубу от Хитр Хвостег</t>
  </si>
  <si>
    <t>24 июля ЛаСандра: 766 от Х Хвостег, куда кинуть 800?</t>
  </si>
  <si>
    <t>Шелла</t>
  </si>
  <si>
    <t>Егорушка (за мою поездку в Егорьевск)</t>
  </si>
  <si>
    <t>13 авг</t>
  </si>
  <si>
    <t>Марта</t>
  </si>
  <si>
    <t>передано Толокоше</t>
  </si>
  <si>
    <t>16 авг</t>
  </si>
  <si>
    <t>за столик, тент, зонт</t>
  </si>
  <si>
    <t>передано</t>
  </si>
  <si>
    <t>обещано</t>
  </si>
  <si>
    <t>17 авг</t>
  </si>
  <si>
    <t>20 авг</t>
  </si>
  <si>
    <t>дш Зара</t>
  </si>
  <si>
    <t>перевод на карточку Баги</t>
  </si>
  <si>
    <t>перевод на карточку Восточный</t>
  </si>
  <si>
    <t>23 авг</t>
  </si>
  <si>
    <t>Джам</t>
  </si>
  <si>
    <t>обслуживание</t>
  </si>
  <si>
    <t>30 авг</t>
  </si>
  <si>
    <t>28 авг</t>
  </si>
  <si>
    <t>за операцию Марты</t>
  </si>
  <si>
    <t>1 сент</t>
  </si>
  <si>
    <t>GalaVoronina</t>
  </si>
  <si>
    <t>Вилке за передержку Санни</t>
  </si>
  <si>
    <t>31 авг(?)</t>
  </si>
  <si>
    <t>Oxi</t>
  </si>
  <si>
    <t>Алина</t>
  </si>
  <si>
    <t>juliap</t>
  </si>
  <si>
    <t>Mara (ВЕО форум)</t>
  </si>
  <si>
    <t>pronina (Вео форум)</t>
  </si>
  <si>
    <t>3 сент</t>
  </si>
  <si>
    <t>Маша&amp;@</t>
  </si>
  <si>
    <t>Ирина(гость форума овч-ко)</t>
  </si>
  <si>
    <t>akvamarin73+Mы и компания</t>
  </si>
  <si>
    <t>итого</t>
  </si>
  <si>
    <t>Лена (крохотой)</t>
  </si>
  <si>
    <t>8 сент</t>
  </si>
  <si>
    <t>SilverLady</t>
  </si>
  <si>
    <t>Ильма</t>
  </si>
  <si>
    <t>нетбук от Татьяны</t>
  </si>
  <si>
    <t>13 cент</t>
  </si>
  <si>
    <t>Galika(от пиковцев)</t>
  </si>
  <si>
    <t>13 сент</t>
  </si>
  <si>
    <t>% c продажи мыла (от Льдинки)</t>
  </si>
  <si>
    <t>% с продаж (за фурминатор)</t>
  </si>
  <si>
    <t>инфа от 10 сент</t>
  </si>
  <si>
    <t>Хитр хвостег (за антилай)</t>
  </si>
  <si>
    <t>14 сент</t>
  </si>
  <si>
    <t>Доша</t>
  </si>
  <si>
    <t>17 сент</t>
  </si>
  <si>
    <t>Galika (1000 ее +еще кто-то)</t>
  </si>
  <si>
    <t>20 сент</t>
  </si>
  <si>
    <t>LuK</t>
  </si>
  <si>
    <t>ella</t>
  </si>
  <si>
    <t>21 cент</t>
  </si>
  <si>
    <t>22 сент</t>
  </si>
  <si>
    <t>сентябрь</t>
  </si>
  <si>
    <t>август</t>
  </si>
  <si>
    <t>заказ календарей</t>
  </si>
  <si>
    <t>остаток прихода за 2й день Яхромы (26 сент)</t>
  </si>
  <si>
    <t>% с продаж (мыло)</t>
  </si>
  <si>
    <t>инфа от 30 сент</t>
  </si>
  <si>
    <t>26 сент</t>
  </si>
  <si>
    <t>я перевела на ЯК</t>
  </si>
  <si>
    <t>Андрею за передержку на ТС</t>
  </si>
  <si>
    <t>25 сент</t>
  </si>
  <si>
    <t>обслуживание 25 сент-24 окт</t>
  </si>
  <si>
    <t>деньги, полученные от Алины (2200) и opal (2000) на ВЕО выставке в Царицыно, переданы мне с приходом от выставки</t>
  </si>
  <si>
    <t>Аня Сергеева</t>
  </si>
  <si>
    <t>ragnetta</t>
  </si>
  <si>
    <t>передано 2 окт</t>
  </si>
  <si>
    <t>9  окт</t>
  </si>
  <si>
    <t>Эльба передала на складе</t>
  </si>
  <si>
    <t>8 окт</t>
  </si>
  <si>
    <t>вакцины и глистогонка</t>
  </si>
  <si>
    <t>9 окт на складе</t>
  </si>
  <si>
    <t>Марина</t>
  </si>
  <si>
    <t>баланс на Дика 6947 (18 окт я перестала вести отд учет</t>
  </si>
  <si>
    <t>инфа от 18 окт, получено на выставке 17 окт</t>
  </si>
  <si>
    <t>Мара (ВЕО-форум)</t>
  </si>
  <si>
    <t>Румба и щенки</t>
  </si>
  <si>
    <t>Таганка</t>
  </si>
  <si>
    <t>19 окт</t>
  </si>
  <si>
    <t>перевод на карту Андрея (рот-ко) за корм</t>
  </si>
  <si>
    <t>Василий</t>
  </si>
  <si>
    <t>25 окт</t>
  </si>
  <si>
    <t>22 окт</t>
  </si>
  <si>
    <t>инфа от 25 окт, получено на выставке ДМ 24 окт</t>
  </si>
  <si>
    <t>обслуживание 25 окт - 24 нояб</t>
  </si>
  <si>
    <t>26 окт</t>
  </si>
  <si>
    <t>28 окт</t>
  </si>
  <si>
    <t>Анонимный благотворитель</t>
  </si>
  <si>
    <t>непонятно за что</t>
  </si>
  <si>
    <t>на 30 сентября баланс 1316 р</t>
  </si>
  <si>
    <t>Galika (от разных форумчан)</t>
  </si>
  <si>
    <t>1 нояб</t>
  </si>
  <si>
    <t>Зара-2</t>
  </si>
  <si>
    <t xml:space="preserve">% с продаж (мыло) 220+280 от </t>
  </si>
  <si>
    <t>HIZER</t>
  </si>
  <si>
    <t>инфа от 30 окт</t>
  </si>
  <si>
    <t>киска-ириска</t>
  </si>
  <si>
    <t>3 нояб</t>
  </si>
  <si>
    <t>украли с карточки</t>
  </si>
  <si>
    <t>4 нояб</t>
  </si>
  <si>
    <t>Елена Владимировна</t>
  </si>
  <si>
    <t>Елена Рольф</t>
  </si>
  <si>
    <t>альма (овч-ко форум)</t>
  </si>
  <si>
    <t>10 нояб</t>
  </si>
  <si>
    <t>я перевела на ЯК для обналички</t>
  </si>
  <si>
    <t>лечебный корм i/d (Ярик)+зоонорм</t>
  </si>
  <si>
    <t>прим 6 нояб на складе</t>
  </si>
  <si>
    <t>15 нояб</t>
  </si>
  <si>
    <t>16 нояб</t>
  </si>
  <si>
    <t>Плюхина хозяйка</t>
  </si>
  <si>
    <t>Лена сняла остаток</t>
  </si>
  <si>
    <t xml:space="preserve"> </t>
  </si>
  <si>
    <t>Новый счет. По маэстро</t>
  </si>
  <si>
    <t>начальный баланс</t>
  </si>
  <si>
    <t>17 ноя</t>
  </si>
  <si>
    <t>плата за обслуж за год (с 1 нояб)</t>
  </si>
  <si>
    <t>списание</t>
  </si>
  <si>
    <t>29 нояб</t>
  </si>
  <si>
    <t>оплата услуг (Ленка)</t>
  </si>
  <si>
    <t>Кай</t>
  </si>
  <si>
    <t>Прайд</t>
  </si>
  <si>
    <t>4 дек</t>
  </si>
  <si>
    <t>прием в Беланте с Касей</t>
  </si>
  <si>
    <t>7 дек</t>
  </si>
  <si>
    <t>прием в Беланте с Прайдом</t>
  </si>
  <si>
    <t>МММарина</t>
  </si>
  <si>
    <t>Квант</t>
  </si>
  <si>
    <t>Ламия</t>
  </si>
  <si>
    <t>Konechnovasia</t>
  </si>
  <si>
    <t>Ronaverona</t>
  </si>
  <si>
    <t>Маша эксклюзив</t>
  </si>
  <si>
    <t>Ленка кинула на тел</t>
  </si>
  <si>
    <t>Кинуто на тел из-за границы (в отчете mspk есть)</t>
  </si>
  <si>
    <t>передано текс</t>
  </si>
  <si>
    <t xml:space="preserve">я положила на тел </t>
  </si>
  <si>
    <t>из первого листа, старые обещания</t>
  </si>
  <si>
    <t>Лари</t>
  </si>
  <si>
    <t>Blitz</t>
  </si>
  <si>
    <t>snas   (mybb)</t>
  </si>
  <si>
    <t>на карту, сколько неясно</t>
  </si>
  <si>
    <t>еще от одного форумчанина(mybb)</t>
  </si>
  <si>
    <t>Gordy13</t>
  </si>
  <si>
    <t>от себя и от коллеги 17 дек</t>
  </si>
  <si>
    <t>sunshine</t>
  </si>
  <si>
    <t>VAV</t>
  </si>
  <si>
    <t>оплата стрим (Ленка)</t>
  </si>
  <si>
    <t>перевод не на командную собаку</t>
  </si>
  <si>
    <t>РонаВерона</t>
  </si>
  <si>
    <t>Ане на тел, оплата пережерки у Текс</t>
  </si>
  <si>
    <t>Кате оплата передержки Шелла и Бакс</t>
  </si>
  <si>
    <t xml:space="preserve">Хис </t>
  </si>
  <si>
    <t>сняла Ленка</t>
  </si>
  <si>
    <t>Иван IF подвез к дому и передал</t>
  </si>
  <si>
    <t>L'dinka</t>
  </si>
  <si>
    <t>Replica</t>
  </si>
  <si>
    <t>Оплата передержки в Восточном</t>
  </si>
  <si>
    <t>Аришка с ПИКа</t>
  </si>
  <si>
    <t>Natali-Loren с вЕо форума</t>
  </si>
  <si>
    <t>polazunika_cat с пика</t>
  </si>
  <si>
    <t>Мара с вео форума</t>
  </si>
  <si>
    <t>КатеринаА с вео форума</t>
  </si>
  <si>
    <t>liliya с вео форума</t>
  </si>
  <si>
    <t>Мы и компания с Пика</t>
  </si>
  <si>
    <t>Ronaverona+жж-юзер</t>
  </si>
  <si>
    <t>Инструктору на Жору</t>
  </si>
  <si>
    <t>INNA и Морис</t>
  </si>
  <si>
    <t>Кате оплата передержки Шелла и Кай</t>
  </si>
  <si>
    <t>сняла не наши деньги</t>
  </si>
  <si>
    <t>26 дек</t>
  </si>
  <si>
    <t>24 дек</t>
  </si>
  <si>
    <t>nataly755 (ВЕО-ф)</t>
  </si>
  <si>
    <t>nataly111</t>
  </si>
  <si>
    <t xml:space="preserve">еще елена22 кинула </t>
  </si>
  <si>
    <t>Ленка перевела</t>
  </si>
  <si>
    <t>Жорик, первая операция</t>
  </si>
  <si>
    <t>Жорик, вторая операция</t>
  </si>
  <si>
    <t>Нелли перевела</t>
  </si>
  <si>
    <t>25 дек 10.15</t>
  </si>
  <si>
    <t xml:space="preserve">Доша </t>
  </si>
  <si>
    <t>27 дек</t>
  </si>
  <si>
    <t>Инна  и Морис (?)</t>
  </si>
  <si>
    <t>на визу</t>
  </si>
  <si>
    <t>на карту багги</t>
  </si>
  <si>
    <t>4 янв</t>
  </si>
  <si>
    <t>9 янв</t>
  </si>
  <si>
    <t>5 янв</t>
  </si>
  <si>
    <t>выдано Вилке на кремацию Грея</t>
  </si>
  <si>
    <t>обещанный взнос</t>
  </si>
  <si>
    <t>депозит на Молодцова</t>
  </si>
  <si>
    <t>Юниор+анализы+лекарства</t>
  </si>
  <si>
    <t>Ивушка</t>
  </si>
  <si>
    <t>передано Юльчик</t>
  </si>
  <si>
    <t>11 янв</t>
  </si>
  <si>
    <t>Баланс к возмещению</t>
  </si>
  <si>
    <t>Зуля</t>
  </si>
  <si>
    <t>Эльба</t>
  </si>
  <si>
    <t>наличн(juliap)</t>
  </si>
  <si>
    <t>наличн (juliap)</t>
  </si>
  <si>
    <t>Ане С</t>
  </si>
  <si>
    <t>Onna</t>
  </si>
  <si>
    <t>Irina</t>
  </si>
  <si>
    <t>pisyuk</t>
  </si>
  <si>
    <t>12 янв</t>
  </si>
  <si>
    <t>отдала около дома Василина</t>
  </si>
  <si>
    <t>отдала около дома Василина за 8 дней</t>
  </si>
  <si>
    <t>9-16 янв</t>
  </si>
  <si>
    <t>16 янв</t>
  </si>
  <si>
    <t>17-24 янв</t>
  </si>
  <si>
    <t>наличн(Сончик)</t>
  </si>
  <si>
    <t>Toria</t>
  </si>
  <si>
    <t>на тел mskp</t>
  </si>
  <si>
    <t>Ma_sher</t>
  </si>
  <si>
    <t>мне на тел 1211</t>
  </si>
  <si>
    <t>на тел(juliap)</t>
  </si>
  <si>
    <t>eugina</t>
  </si>
  <si>
    <t>у меня было  приход на тел: 500  17 янв.  Чьи?</t>
  </si>
  <si>
    <t>michiks</t>
  </si>
  <si>
    <t>на сберк</t>
  </si>
  <si>
    <t>светл.Юрьевна</t>
  </si>
  <si>
    <t>конец дек</t>
  </si>
  <si>
    <t>по состоянию на 24 янв</t>
  </si>
  <si>
    <t>Пилат</t>
  </si>
  <si>
    <t>мне передано</t>
  </si>
  <si>
    <t>на руках на 23 янв 1250</t>
  </si>
  <si>
    <t xml:space="preserve">по состоянию на 30 дек </t>
  </si>
  <si>
    <t>25 янв 11.18</t>
  </si>
  <si>
    <t>24 янв 11.13</t>
  </si>
  <si>
    <t>24 янв 11.14</t>
  </si>
  <si>
    <t>24 янв 11.11</t>
  </si>
  <si>
    <t>21 янв 11.13</t>
  </si>
  <si>
    <t>примерно 24 янв</t>
  </si>
  <si>
    <t>еще за неделю, она мне написала</t>
  </si>
  <si>
    <t>Ирина (заво-ца)</t>
  </si>
  <si>
    <t>Ларсенок</t>
  </si>
  <si>
    <t>Альма</t>
  </si>
  <si>
    <t>Беста</t>
  </si>
  <si>
    <t>баланс на 31 янв</t>
  </si>
  <si>
    <t>Хаммер</t>
  </si>
  <si>
    <t>Ромул кобель НО 1.5</t>
  </si>
  <si>
    <t>домодедово</t>
  </si>
  <si>
    <t>8-903-532-4884</t>
  </si>
  <si>
    <t>ольга</t>
  </si>
  <si>
    <t>2 февр</t>
  </si>
  <si>
    <t>26 янв</t>
  </si>
  <si>
    <t>я положила на тел</t>
  </si>
  <si>
    <t>конец янв</t>
  </si>
  <si>
    <t xml:space="preserve">операция Прайда </t>
  </si>
  <si>
    <t>плюс лекарства, уточнить сколько стоили</t>
  </si>
  <si>
    <t>передержка Прайда</t>
  </si>
  <si>
    <t>Катя(гость форума)</t>
  </si>
  <si>
    <t>смс от 6 февр</t>
  </si>
  <si>
    <t>11 февр</t>
  </si>
  <si>
    <t>Кубик</t>
  </si>
  <si>
    <t>Boroda41</t>
  </si>
  <si>
    <t>наличн(в Щербинке)</t>
  </si>
  <si>
    <t>Инна (с Червоной)</t>
  </si>
  <si>
    <t>5000+$100</t>
  </si>
  <si>
    <t>11 февр передала Тане</t>
  </si>
  <si>
    <t>Ishtar</t>
  </si>
  <si>
    <t>с карты ***8470</t>
  </si>
  <si>
    <t>с карты ***0950</t>
  </si>
  <si>
    <t>с карты ***9120</t>
  </si>
  <si>
    <t>с карты ***4818</t>
  </si>
  <si>
    <t>с карты ***9105</t>
  </si>
  <si>
    <t>пока у Ларсенка</t>
  </si>
  <si>
    <t>Любовь (lottas)</t>
  </si>
  <si>
    <t>Гостья</t>
  </si>
  <si>
    <t>на тел(Маслова)</t>
  </si>
  <si>
    <t>наличн(Маслова)</t>
  </si>
  <si>
    <t>ПМВ</t>
  </si>
  <si>
    <t>Дыркинс</t>
  </si>
  <si>
    <t>Remiallin</t>
  </si>
  <si>
    <t>v22512</t>
  </si>
  <si>
    <t>наличн (в Щербинке)</t>
  </si>
  <si>
    <t>наличн(в Щербинке через ella)</t>
  </si>
  <si>
    <t>МарусяК</t>
  </si>
  <si>
    <t>МарусяК на Кубика</t>
  </si>
  <si>
    <t>наличн (сообщ в теме кубика 10 февр)</t>
  </si>
  <si>
    <t>rafik-1</t>
  </si>
  <si>
    <t>Mirumir</t>
  </si>
  <si>
    <t>Для финотчета по Кубику.</t>
  </si>
  <si>
    <t>15 февр</t>
  </si>
  <si>
    <t>отчитываюсь)))))</t>
  </si>
  <si>
    <t>оставалось 2050 руб.</t>
  </si>
  <si>
    <t>сегодня за Альфу:</t>
  </si>
  <si>
    <t>барий-250р.</t>
  </si>
  <si>
    <t>рентген-500</t>
  </si>
  <si>
    <t>процедуры-300</t>
  </si>
  <si>
    <t xml:space="preserve">итого:1050 руб. </t>
  </si>
  <si>
    <t>маленький отчёт по командным деньгам.</t>
  </si>
  <si>
    <t>оставалось-1350</t>
  </si>
  <si>
    <t>хозяева Яры оставили 1000</t>
  </si>
  <si>
    <t>Нелли на карту 2000</t>
  </si>
  <si>
    <t>итого: 4350</t>
  </si>
  <si>
    <t>расход:2 мешка корма Альфе 2х550=1100</t>
  </si>
  <si>
    <t>ваготил,для ушей Жорику-200</t>
  </si>
  <si>
    <t>расход:1300</t>
  </si>
  <si>
    <t>осталось-2050.</t>
  </si>
  <si>
    <t>НА 17 ФЕВРАЛЯ</t>
  </si>
  <si>
    <t>12 февр</t>
  </si>
  <si>
    <t>17 февр</t>
  </si>
  <si>
    <t>14 февр</t>
  </si>
  <si>
    <t>lb-012 (это e-mail, ник не знаю)</t>
  </si>
  <si>
    <t>veysin (e-mail)</t>
  </si>
  <si>
    <t>eryabikovskaya (e-mail)</t>
  </si>
  <si>
    <t>Юлия Алексеевна</t>
  </si>
  <si>
    <t>Natawa</t>
  </si>
  <si>
    <t>Инна Д</t>
  </si>
  <si>
    <t>Golden Lady (Золотко???)</t>
  </si>
  <si>
    <t>mbiana</t>
  </si>
  <si>
    <t>Перси</t>
  </si>
  <si>
    <t>стар кобель с Первомайской. Привезла Ксюша, сестра Юли и боя 17 февр</t>
  </si>
  <si>
    <t>18 февр</t>
  </si>
  <si>
    <t>Аня (НО форум)</t>
  </si>
  <si>
    <t>наличн(Маша)</t>
  </si>
  <si>
    <t>ringmaster</t>
  </si>
  <si>
    <t>Lottalotta</t>
  </si>
  <si>
    <t>По состоянию на 14.00 18 февраля</t>
  </si>
  <si>
    <t>date</t>
  </si>
  <si>
    <t>name</t>
  </si>
  <si>
    <t>amt</t>
  </si>
  <si>
    <t>way</t>
  </si>
  <si>
    <t xml:space="preserve">Перси </t>
  </si>
  <si>
    <t>старик с Первомайской</t>
  </si>
  <si>
    <t>приходы в Щербинке:</t>
  </si>
  <si>
    <t>boroda41</t>
  </si>
  <si>
    <t>ella (в свой первый визит)</t>
  </si>
  <si>
    <t>usechka</t>
  </si>
  <si>
    <t>ella (второй визит)</t>
  </si>
  <si>
    <t>Аня Сергеева, когда вернула после операции</t>
  </si>
  <si>
    <t>buteratka (Кубинцы)</t>
  </si>
  <si>
    <t>от Soul</t>
  </si>
  <si>
    <t>5 марта</t>
  </si>
  <si>
    <t>9 марта</t>
  </si>
  <si>
    <t>маЗайка передала в день операции Кубика</t>
  </si>
  <si>
    <t>11 марта</t>
  </si>
  <si>
    <t>Берта</t>
  </si>
  <si>
    <t>за Яру, Альфу, Нарджан</t>
  </si>
  <si>
    <t>за кобеля рольфа</t>
  </si>
  <si>
    <t>сберкарта (кидала на тел Хис)</t>
  </si>
  <si>
    <t>наличн(маЗайка)</t>
  </si>
  <si>
    <t>Нола</t>
  </si>
  <si>
    <t>Рита (ногинск)</t>
  </si>
  <si>
    <t>на тел(Алина)</t>
  </si>
  <si>
    <t>irinai10</t>
  </si>
  <si>
    <t>на тел(Джам)</t>
  </si>
  <si>
    <t>Гамлет и Лева</t>
  </si>
  <si>
    <t>14 марта</t>
  </si>
  <si>
    <t>на тел(9150812892 - чей?)</t>
  </si>
  <si>
    <t>Мария В.</t>
  </si>
  <si>
    <t>Бантик(lottas)</t>
  </si>
  <si>
    <t>15 марта</t>
  </si>
  <si>
    <t>Таня Шумейкина</t>
  </si>
  <si>
    <t>на тел (Алине)</t>
  </si>
  <si>
    <t>выдано Лирине для передачи в Щербинку</t>
  </si>
  <si>
    <t>прим 13 марта</t>
  </si>
  <si>
    <t>КошМарина</t>
  </si>
  <si>
    <t>3 - Немо, 2 Берта</t>
  </si>
  <si>
    <t>16 марта</t>
  </si>
  <si>
    <t>Немо</t>
  </si>
  <si>
    <t>alkalina777</t>
  </si>
  <si>
    <t>Приход</t>
  </si>
  <si>
    <t>17 марта</t>
  </si>
  <si>
    <t>наличн( 2- такси, 2 -в клинике через водителя)</t>
  </si>
  <si>
    <t>расходы</t>
  </si>
  <si>
    <t>Людмила Ивановна</t>
  </si>
  <si>
    <t>наличн (Toria)</t>
  </si>
  <si>
    <t>По состоянию на вечер 17 марта</t>
  </si>
  <si>
    <t>Анс С привезла от текс 17 марта</t>
  </si>
  <si>
    <t>8-901-517-0201</t>
  </si>
  <si>
    <t>Татьяна Др Ай</t>
  </si>
  <si>
    <t>Элли</t>
  </si>
  <si>
    <t>Цолли</t>
  </si>
  <si>
    <t>Саваж</t>
  </si>
  <si>
    <t xml:space="preserve">от хозяйки привезла Юля и Боя </t>
  </si>
  <si>
    <t>с Молодцова привезла Юля и Боя 27 марта</t>
  </si>
  <si>
    <t>Сильвия</t>
  </si>
  <si>
    <t>Пушкин</t>
  </si>
  <si>
    <t>после стационара привезли 29 марта</t>
  </si>
  <si>
    <t>Ллойд</t>
  </si>
  <si>
    <t>привезли из П Посада 7 апр</t>
  </si>
  <si>
    <t>пожилой немециз пушкино. привезли сами люди 11 апреля</t>
  </si>
  <si>
    <t>отчёт:</t>
  </si>
  <si>
    <t>оставалось 400р.</t>
  </si>
  <si>
    <t>купила Жорику стоп-стресс-100р</t>
  </si>
  <si>
    <t>осталось 300р.</t>
  </si>
  <si>
    <t>пришло:</t>
  </si>
  <si>
    <t>1000-Нелли на Жорика</t>
  </si>
  <si>
    <t>2000-Владимир,хозяин Жорика</t>
  </si>
  <si>
    <t>3000-Лена Кори,хозяйка Дины.</t>
  </si>
  <si>
    <t>девочки из солнцевского приюта тоже оставили 1000</t>
  </si>
  <si>
    <t>операция-8250</t>
  </si>
  <si>
    <t>попона,цефтриаксон,хлоргексидин,шприцы-350</t>
  </si>
  <si>
    <t>(новокаин и левомеколь были)</t>
  </si>
  <si>
    <t>итого 8600</t>
  </si>
  <si>
    <t>командных денег было 7300</t>
  </si>
  <si>
    <t>своих добавила 1300</t>
  </si>
  <si>
    <t>итого у меня-7300р.отчёт:</t>
  </si>
  <si>
    <t>Ленка мне отдала 5000, остались копейки</t>
  </si>
  <si>
    <t>потом приход на карту 3000 от девочек из солнц приюта.</t>
  </si>
  <si>
    <t>Положительный баланс 1700</t>
  </si>
  <si>
    <t>восточница 5 лет</t>
  </si>
  <si>
    <t>из Подольска</t>
  </si>
  <si>
    <t>Цолли 6 лет</t>
  </si>
  <si>
    <t xml:space="preserve">Немо </t>
  </si>
  <si>
    <t>немчик с Нахим просп</t>
  </si>
  <si>
    <t>Пуш (Пушкин)</t>
  </si>
  <si>
    <t>пожилой немец из Пушкино от амаполы</t>
  </si>
  <si>
    <t>Веста - 3 г восточница из казачества</t>
  </si>
  <si>
    <t>от хозяйки (из Радонежа)</t>
  </si>
  <si>
    <t>НО 4 г неск км по Варш</t>
  </si>
  <si>
    <t>8-926-183-5223</t>
  </si>
  <si>
    <t>8-916-758-0783</t>
  </si>
  <si>
    <t>8-926-378-1201</t>
  </si>
  <si>
    <t xml:space="preserve">8-916-607-4904 </t>
  </si>
  <si>
    <t>солнц приют (с дек10г)</t>
  </si>
  <si>
    <t>Руслан (Сэм) кобель ВЕО 6 лет</t>
  </si>
  <si>
    <t>8-916-451-2321 Мария 89096424089 Света</t>
  </si>
  <si>
    <t>Алекс</t>
  </si>
  <si>
    <t>Елинга</t>
  </si>
  <si>
    <t>Наташа (шансок) привезла 15 апр</t>
  </si>
  <si>
    <t>Нерон</t>
  </si>
  <si>
    <t>Шакира</t>
  </si>
  <si>
    <t>пожилой овч с бельмом</t>
  </si>
  <si>
    <t>дворняжка из вч. Забрали 28 ф. 18 апр Доша перев в фауну</t>
  </si>
  <si>
    <t>Канта</t>
  </si>
  <si>
    <t>сука ВЕО с Кантемир</t>
  </si>
  <si>
    <t>Желла</t>
  </si>
  <si>
    <t>нов сука ВЕО из Железки</t>
  </si>
  <si>
    <t>Рич</t>
  </si>
  <si>
    <t>годовалый немчик от s-lana, они сами привезли 19 апр</t>
  </si>
  <si>
    <t>Медея овч 2 г</t>
  </si>
  <si>
    <t>из Медведк</t>
  </si>
  <si>
    <t>8916-358-8581</t>
  </si>
  <si>
    <t>Рекс, пожилой немец</t>
  </si>
  <si>
    <t>Бензин, немец 4 г серьезный, женщ не жалует</t>
  </si>
  <si>
    <t>8917-555-5332</t>
  </si>
  <si>
    <t>Инна</t>
  </si>
  <si>
    <t>Рекс, ВЕО из приюта ЭКО бирюл 3-4 г</t>
  </si>
  <si>
    <t>8909-906-8887</t>
  </si>
  <si>
    <t>Александр</t>
  </si>
  <si>
    <t>Тоха ВЕО 7 лет</t>
  </si>
  <si>
    <t>Бим Отрадное</t>
  </si>
  <si>
    <t>Маргарита</t>
  </si>
  <si>
    <t>8916-485-6144</t>
  </si>
  <si>
    <t>Искра-Лукерья</t>
  </si>
  <si>
    <t>Щелково</t>
  </si>
  <si>
    <t>8-903-132-7168</t>
  </si>
  <si>
    <t>Таня</t>
  </si>
  <si>
    <t>немка, 5 лет, умер хоз, не люб фамильярн. Эко вешняки</t>
  </si>
  <si>
    <t>8915-100-8894</t>
  </si>
  <si>
    <t>Екатерина</t>
  </si>
  <si>
    <t>длинница немочка с документами 1 г</t>
  </si>
  <si>
    <t>злобн восточница с 15 апр</t>
  </si>
  <si>
    <t>нов дев из Кимр, приехала 25 апр</t>
  </si>
  <si>
    <t>красив немец от Василия после пиропл</t>
  </si>
  <si>
    <t>Василий должен сам привезти 28 апр</t>
  </si>
  <si>
    <t>Шерман</t>
  </si>
  <si>
    <t>Отчет овчар-команды за период 1 мая- 30 июня 2011</t>
  </si>
  <si>
    <t>Лена(Р)</t>
  </si>
  <si>
    <t>МАЙ</t>
  </si>
  <si>
    <t>1-31 мая</t>
  </si>
  <si>
    <t>Елец</t>
  </si>
  <si>
    <t>3 мая</t>
  </si>
  <si>
    <t xml:space="preserve">Эльба </t>
  </si>
  <si>
    <t>Андрей</t>
  </si>
  <si>
    <t>с 4659</t>
  </si>
  <si>
    <t>с 8157</t>
  </si>
  <si>
    <t>наличн(Margret), за шнурочки</t>
  </si>
  <si>
    <t>наличн(Margret)</t>
  </si>
  <si>
    <t>Арго</t>
  </si>
  <si>
    <t>Svetlana22</t>
  </si>
  <si>
    <t>5-31 мая</t>
  </si>
  <si>
    <t>5 мая</t>
  </si>
  <si>
    <t>Наталья(кр нашла ВЕО на Театр)</t>
  </si>
  <si>
    <t>наличн(в нов Ш)</t>
  </si>
  <si>
    <t>Кубика Маслова перевезла после Мамедова 5 мая</t>
  </si>
  <si>
    <t>Тимур</t>
  </si>
  <si>
    <t>Сабур</t>
  </si>
  <si>
    <t>Веста</t>
  </si>
  <si>
    <t>7-31 мая</t>
  </si>
  <si>
    <t>8-31 мая</t>
  </si>
  <si>
    <t>я прив из Фауны 8 мая</t>
  </si>
  <si>
    <t>от ьспк приех 7 мая (Шакира)</t>
  </si>
  <si>
    <t>9 мая</t>
  </si>
  <si>
    <t>корм</t>
  </si>
  <si>
    <t>100 кг корма на передержке в ТС</t>
  </si>
  <si>
    <t>выдано kulya на леква для Нерона</t>
  </si>
  <si>
    <t>передано Андрею на корм для ТС</t>
  </si>
  <si>
    <t>лекарства</t>
  </si>
  <si>
    <t>пиростоп</t>
  </si>
  <si>
    <t>собаки в Ш</t>
  </si>
  <si>
    <t>собаки в ТС</t>
  </si>
  <si>
    <t>Света (нов хоз Джины)</t>
  </si>
  <si>
    <t>наличн(Хис)</t>
  </si>
  <si>
    <t>ветуслуги</t>
  </si>
  <si>
    <t>преднизолон и пр.</t>
  </si>
  <si>
    <t>прием в Беланте у Кургановой</t>
  </si>
  <si>
    <t>2 мая</t>
  </si>
  <si>
    <t>капли Барс</t>
  </si>
  <si>
    <t>собаки в Восточном</t>
  </si>
  <si>
    <t>соседка Лена (kulya)</t>
  </si>
  <si>
    <t>наличн(kulya)</t>
  </si>
  <si>
    <t>ДарьяКлубничка (Сптовары)</t>
  </si>
  <si>
    <t>соседка Наталия Павловна(kulya)</t>
  </si>
  <si>
    <t>kulya</t>
  </si>
  <si>
    <t>наличн(в клинике у Кургановой с Нероном)</t>
  </si>
  <si>
    <t>окончат расчет за Кубика в КБ</t>
  </si>
  <si>
    <t>прием у Мамедова (10)</t>
  </si>
  <si>
    <t>анализы в Аверсе</t>
  </si>
  <si>
    <t>Lollik (Сптовары)</t>
  </si>
  <si>
    <t>с 5719</t>
  </si>
  <si>
    <t>прием с Саважем (КБ)</t>
  </si>
  <si>
    <t>собаки в ТС, Вост, Ш</t>
  </si>
  <si>
    <t>маЗайка</t>
  </si>
  <si>
    <t>стационар КБ (6-11 мая)</t>
  </si>
  <si>
    <t>1-6, 11-31 мая</t>
  </si>
  <si>
    <t>новый восточник из Хлебниково от jabik, дима забрал 1 февр. С 6 по 11 находился в стационаре</t>
  </si>
  <si>
    <t>1-7 мая</t>
  </si>
  <si>
    <t>1-8 мая</t>
  </si>
  <si>
    <t>с 9 мая вернулся на ТС</t>
  </si>
  <si>
    <t>прием у Еремина</t>
  </si>
  <si>
    <t>Лена и Пшеник</t>
  </si>
  <si>
    <t>с 7990</t>
  </si>
  <si>
    <t>с 4919</t>
  </si>
  <si>
    <t>разное</t>
  </si>
  <si>
    <t>оплата услуг мобильного банка</t>
  </si>
  <si>
    <t>нал осб 8592 0010</t>
  </si>
  <si>
    <t>наличн(в КБ за Саважа)+пиростоп</t>
  </si>
  <si>
    <t>5-12 мая</t>
  </si>
  <si>
    <t>1-11 мая</t>
  </si>
  <si>
    <t>мол немка, привезли из медв Маша с Еленой. Забр Сергей 11 мая в Красногорск</t>
  </si>
  <si>
    <t>Нов восточник из метро. привезла Наталья (кр его нашла) 5 мая. Забрали прежн хозы 12 мая</t>
  </si>
  <si>
    <t>Х</t>
  </si>
  <si>
    <t>11-31 мая</t>
  </si>
  <si>
    <t>Лютик</t>
  </si>
  <si>
    <t>приехал из Люберец 11 мая (я)</t>
  </si>
  <si>
    <t>12 мая</t>
  </si>
  <si>
    <t>нов хоз Герды(Кимры)</t>
  </si>
  <si>
    <t>наличн(в коровнике, Коле)</t>
  </si>
  <si>
    <t>1-12 мая</t>
  </si>
  <si>
    <t>Лютик, Пуш</t>
  </si>
  <si>
    <t>прием в КБ (2 осмотра, 2 обезб ук, 2 снимка, анализы бх, + пироплазм)</t>
  </si>
  <si>
    <t>13 мая</t>
  </si>
  <si>
    <t>наличн(в КБ за Лютика и Пуша)</t>
  </si>
  <si>
    <t>pekot (это e-mail. Через кнопку)</t>
  </si>
  <si>
    <t>15 мая</t>
  </si>
  <si>
    <t>прием у Черноусовой+капли</t>
  </si>
  <si>
    <t>светлое чудо</t>
  </si>
  <si>
    <t>наличн(в Беланте у Черноус)</t>
  </si>
  <si>
    <t>14 мая</t>
  </si>
  <si>
    <t>участники националки ВЕО</t>
  </si>
  <si>
    <t>наши востари</t>
  </si>
  <si>
    <t>daryushka (пик)</t>
  </si>
  <si>
    <t>на выкуп овч у Б</t>
  </si>
  <si>
    <t>выкуп немки со рв ухом у Большаковой</t>
  </si>
  <si>
    <t>Фантик переехал в нов дом 15 мая</t>
  </si>
  <si>
    <t>1-15 мая</t>
  </si>
  <si>
    <t>Елена (Х) отвезла в Яхр, оттуда Вероника дост до Н.Новг</t>
  </si>
  <si>
    <t>Надин</t>
  </si>
  <si>
    <t>10 мая</t>
  </si>
  <si>
    <t>Джуси-Фрут</t>
  </si>
  <si>
    <t>с 0679</t>
  </si>
  <si>
    <t>Малявка</t>
  </si>
  <si>
    <t>Кукусик (Сптовары)</t>
  </si>
  <si>
    <t>с 02660</t>
  </si>
  <si>
    <t>подруга belki</t>
  </si>
  <si>
    <t>на тел(Алине)</t>
  </si>
  <si>
    <t>16 мая</t>
  </si>
  <si>
    <t>Nattika (Cптовары)</t>
  </si>
  <si>
    <t>с 3252</t>
  </si>
  <si>
    <t>с 9824</t>
  </si>
  <si>
    <t>с 2178</t>
  </si>
  <si>
    <t>Вячеслав(мир собак)</t>
  </si>
  <si>
    <t>нал осб 8158 0033</t>
  </si>
  <si>
    <t>с 1398</t>
  </si>
  <si>
    <t>Юми</t>
  </si>
  <si>
    <t>14-31 мая</t>
  </si>
  <si>
    <t>немка привезла от Больш Виктория, забрала на след день Наталья с мужем, 16 мая привезли обратно</t>
  </si>
  <si>
    <t>Галина (жители Кубинки)</t>
  </si>
  <si>
    <t>остаток от 3т за черн собачку</t>
  </si>
  <si>
    <t>привезла в ТС из Ш Элла</t>
  </si>
  <si>
    <t>молодой немец с клеймом , привезли мазайка и Доша 30 апр, Элла перев в ТС 16 мая</t>
  </si>
  <si>
    <t>1-16 мая</t>
  </si>
  <si>
    <t>наличн(стар Ш) Акраму</t>
  </si>
  <si>
    <t>17 мая</t>
  </si>
  <si>
    <t>asda</t>
  </si>
  <si>
    <t>нов хозы берна</t>
  </si>
  <si>
    <t>стар хозы берна</t>
  </si>
  <si>
    <t>из отлова от Смирновой</t>
  </si>
  <si>
    <t>Доша перевезла Сурея 30 апр. Сурей уех в нов дом 16 мая</t>
  </si>
  <si>
    <t>cдача после оплаты комуслуг С ЯК</t>
  </si>
  <si>
    <t>наличн (за наклейки)</t>
  </si>
  <si>
    <t>Krastilevskaya</t>
  </si>
  <si>
    <t>с 6301</t>
  </si>
  <si>
    <t>22 мая</t>
  </si>
  <si>
    <t>солкосерил гл</t>
  </si>
  <si>
    <t>Пуш</t>
  </si>
  <si>
    <t>18 мая</t>
  </si>
  <si>
    <t>??? (Альфа-клик)</t>
  </si>
  <si>
    <t>19 мая</t>
  </si>
  <si>
    <t>sher75</t>
  </si>
  <si>
    <t>подруга sher75</t>
  </si>
  <si>
    <t>сотрудники sher75</t>
  </si>
  <si>
    <t>за сувенирку</t>
  </si>
  <si>
    <t>остеогенон, солкосерил гл</t>
  </si>
  <si>
    <t>Прайд, Хаммер</t>
  </si>
  <si>
    <t>с 0623</t>
  </si>
  <si>
    <t>с 5041</t>
  </si>
  <si>
    <t>с 7134</t>
  </si>
  <si>
    <t>klyvik</t>
  </si>
  <si>
    <t>1-14 мая</t>
  </si>
  <si>
    <t>с 4987</t>
  </si>
  <si>
    <t>Remialinn</t>
  </si>
  <si>
    <t>на тел(kulya)</t>
  </si>
  <si>
    <t>Elinka</t>
  </si>
  <si>
    <t>несостоявшиеся хозы Юми</t>
  </si>
  <si>
    <t>сберкарта (за наклейки)</t>
  </si>
  <si>
    <t>20 мая</t>
  </si>
  <si>
    <t>??? (Евросеть)</t>
  </si>
  <si>
    <t>с 7907</t>
  </si>
  <si>
    <t>3-19 мая</t>
  </si>
  <si>
    <t>мол восточник , 3 мая "вернули" хозы,  брали у нас. Забрал Сергей с Егором 19 мая</t>
  </si>
  <si>
    <t>1-19 мая</t>
  </si>
  <si>
    <t>Милкин отвезла в Фауну 19 мая</t>
  </si>
  <si>
    <t>19-31 мая</t>
  </si>
  <si>
    <t>Милкин привезла из Фауны в ночь с 19 на 20 мая</t>
  </si>
  <si>
    <t>Зизи</t>
  </si>
  <si>
    <t>*S_O_V_A*</t>
  </si>
  <si>
    <t xml:space="preserve"> стоимость операции в Беланте</t>
  </si>
  <si>
    <t>23 мая</t>
  </si>
  <si>
    <t>микродерм(2 дозы), фитекс, масто+оварио, артроглик</t>
  </si>
  <si>
    <t>Немо, Зизи, Пуш</t>
  </si>
  <si>
    <t>Прош</t>
  </si>
  <si>
    <t>1-22 мая</t>
  </si>
  <si>
    <t>ВЕО 5 лет от хозов, сами привезли. В нов дом - 22 мая</t>
  </si>
  <si>
    <t>Белла</t>
  </si>
  <si>
    <t>Немо, Зизи</t>
  </si>
  <si>
    <t xml:space="preserve">прием у Мыша, УЗИ </t>
  </si>
  <si>
    <t>нов длинница от бабки 90 лет</t>
  </si>
  <si>
    <t>Грей</t>
  </si>
  <si>
    <t>NikName</t>
  </si>
  <si>
    <t>24 мая</t>
  </si>
  <si>
    <t>соскоб на демодек и грибы</t>
  </si>
  <si>
    <t>отчёт.</t>
  </si>
  <si>
    <t>командных было 7000</t>
  </si>
  <si>
    <t>плюс 3000-это давно на Солли девочки из приюта давали.</t>
  </si>
  <si>
    <t>за зенненхунда бывшая хозяйка-500р.</t>
  </si>
  <si>
    <t>итого-10500.</t>
  </si>
  <si>
    <t>операция Солли -8250+350 лекарства=8600</t>
  </si>
  <si>
    <t>Медея-лекарства,запасная попона,бинты,салфетки-около 400р.</t>
  </si>
  <si>
    <t>18 банок консервов Экси 18Х48=864 р.</t>
  </si>
  <si>
    <t>осталось 636 руб.</t>
  </si>
  <si>
    <t>и у нас наконец-то кончается этот дурацкий корм,который ни одна собака без консервов есть не стала.</t>
  </si>
  <si>
    <t>сообщение от 15 мая</t>
  </si>
  <si>
    <t>нал осб 0130 0059</t>
  </si>
  <si>
    <t>knight</t>
  </si>
  <si>
    <t>нал осб 7813 1453</t>
  </si>
  <si>
    <t>с 8177</t>
  </si>
  <si>
    <t>Caesarina</t>
  </si>
  <si>
    <t>на тел(Margret)</t>
  </si>
  <si>
    <t>Медея</t>
  </si>
  <si>
    <t>лекарства,запасная попона,бинты,салфетки</t>
  </si>
  <si>
    <t>ИринаНика</t>
  </si>
  <si>
    <t>sab</t>
  </si>
  <si>
    <t>Вероника nicha-ver</t>
  </si>
  <si>
    <t>Pchelka</t>
  </si>
  <si>
    <t>наличн(mspk)</t>
  </si>
  <si>
    <t>с 0164</t>
  </si>
  <si>
    <t>Виктор Михайлович</t>
  </si>
  <si>
    <t>нал осб 7982 1377</t>
  </si>
  <si>
    <t>нал осб 7970 1284</t>
  </si>
  <si>
    <t>Барс+пиростоп</t>
  </si>
  <si>
    <t>новые хозяева сурея</t>
  </si>
  <si>
    <t>когда приезжала Немо смотреть</t>
  </si>
  <si>
    <t>нов хозяева Сурея</t>
  </si>
  <si>
    <t xml:space="preserve">барс+пиростоп </t>
  </si>
  <si>
    <t>что-то еще в записи от 22 мая</t>
  </si>
  <si>
    <t>аналог Страйд+ (РКФ)</t>
  </si>
  <si>
    <t>26 мая</t>
  </si>
  <si>
    <t>Дима Нестеров</t>
  </si>
  <si>
    <t>нал(в Шарике)</t>
  </si>
  <si>
    <t>Бади (по 27 мая)</t>
  </si>
  <si>
    <t>23-28 мая</t>
  </si>
  <si>
    <t>нов длинница, привез хоз, отв в Фауну 28 мая</t>
  </si>
  <si>
    <t>привезли света с мужем 29 мая</t>
  </si>
  <si>
    <t>29-31 мая</t>
  </si>
  <si>
    <t>1-29 мая</t>
  </si>
  <si>
    <t>восточница от хоз на пмж, привез водитель 30 март. Перевезли к баги 29 мая</t>
  </si>
  <si>
    <t>привезли к баги 29 мая (куля)</t>
  </si>
  <si>
    <t>31 мая</t>
  </si>
  <si>
    <t>Руби</t>
  </si>
  <si>
    <t>Элла привезла 31 мая, с руб-успенск ш</t>
  </si>
  <si>
    <t>1-30 июня</t>
  </si>
  <si>
    <t>12-31 мая</t>
  </si>
  <si>
    <t>из отлова от лены смирновой</t>
  </si>
  <si>
    <t>Прош (по 1 июня)</t>
  </si>
  <si>
    <t>1-2 июня</t>
  </si>
  <si>
    <t>Аня забр  к свекрови 2 июня</t>
  </si>
  <si>
    <t>Гуч</t>
  </si>
  <si>
    <t>3-30 июня</t>
  </si>
  <si>
    <t>немец из С посада с 8 ранами. Привез willy-willy</t>
  </si>
  <si>
    <t>Белла (с 3 июня)</t>
  </si>
  <si>
    <t>привезла из Фауны Чернышка</t>
  </si>
  <si>
    <t>Блэк</t>
  </si>
  <si>
    <t>% c продаж</t>
  </si>
  <si>
    <t>нал(juliap)</t>
  </si>
  <si>
    <t>c 9291</t>
  </si>
  <si>
    <t>agassi</t>
  </si>
  <si>
    <t>Наташа(хозяйка Сойера)</t>
  </si>
  <si>
    <t>нал(kulya)</t>
  </si>
  <si>
    <t>за лекарство для Пуша</t>
  </si>
  <si>
    <t>артрогликан</t>
  </si>
  <si>
    <t>27 мая</t>
  </si>
  <si>
    <t>belka</t>
  </si>
  <si>
    <t>WebMoney</t>
  </si>
  <si>
    <t>30 мая</t>
  </si>
  <si>
    <t>укол Лютику (к возврату Шакире)</t>
  </si>
  <si>
    <t>29 мая</t>
  </si>
  <si>
    <t>прием у Черноусовой+капли+терапевт</t>
  </si>
  <si>
    <t xml:space="preserve">прием у Еремина/снимок </t>
  </si>
  <si>
    <t>нал(в Беланте)</t>
  </si>
  <si>
    <t>нал(в КБ)</t>
  </si>
  <si>
    <t>прием в КБ</t>
  </si>
  <si>
    <t>Юльма</t>
  </si>
  <si>
    <t>с продажи корсета</t>
  </si>
  <si>
    <t>1 июня</t>
  </si>
  <si>
    <t>нал(в Идеале)</t>
  </si>
  <si>
    <t>прием в Идеале, анализы</t>
  </si>
  <si>
    <t>2 июня</t>
  </si>
  <si>
    <t>4 июня</t>
  </si>
  <si>
    <t>прием, рентген, анализы  в Адиведе</t>
  </si>
  <si>
    <t>постановка катетера</t>
  </si>
  <si>
    <t>выставка в Царицыно</t>
  </si>
  <si>
    <t>наличн</t>
  </si>
  <si>
    <t>28 и 29 мая</t>
  </si>
  <si>
    <t>участники выставки НО в Яхроме</t>
  </si>
  <si>
    <t>5 июня</t>
  </si>
  <si>
    <t>стар хозяева Блэка</t>
  </si>
  <si>
    <t>наличн(Масловой)</t>
  </si>
  <si>
    <t>tauret</t>
  </si>
  <si>
    <t>8 июня</t>
  </si>
  <si>
    <t>Lynx_Estel</t>
  </si>
  <si>
    <t>c 9120</t>
  </si>
  <si>
    <t>murekvit</t>
  </si>
  <si>
    <t>оридермил</t>
  </si>
  <si>
    <t>карпродил, ауризон</t>
  </si>
  <si>
    <t xml:space="preserve">прием у Черноусовой, </t>
  </si>
  <si>
    <t>welsi</t>
  </si>
  <si>
    <t>на тел(маЗайке)</t>
  </si>
  <si>
    <t>al'ka</t>
  </si>
  <si>
    <t>Елена(Химки)</t>
  </si>
  <si>
    <t>opal</t>
  </si>
  <si>
    <t>3 июня</t>
  </si>
  <si>
    <t>с 0650</t>
  </si>
  <si>
    <t>с 9340</t>
  </si>
  <si>
    <t>с 0287</t>
  </si>
  <si>
    <t>с 4606</t>
  </si>
  <si>
    <t>нал(kulya, в Шарике)</t>
  </si>
  <si>
    <t>транспорт</t>
  </si>
  <si>
    <t>Пир</t>
  </si>
  <si>
    <t>бензин (Алена, соседка mspk)</t>
  </si>
  <si>
    <t>30-31 мая</t>
  </si>
  <si>
    <t>Чернышка</t>
  </si>
  <si>
    <t>конец мая</t>
  </si>
  <si>
    <t>Василий(кр нашел Шермана)</t>
  </si>
  <si>
    <t>наличн(Восточн)</t>
  </si>
  <si>
    <t>хозяева Джоя</t>
  </si>
  <si>
    <t>6 июня</t>
  </si>
  <si>
    <t>e-e-volkova (e-mail, через кнопку)</t>
  </si>
  <si>
    <t>11 июня</t>
  </si>
  <si>
    <t>7 июня</t>
  </si>
  <si>
    <t>Жанна</t>
  </si>
  <si>
    <t>Виктория привезла 30 мая</t>
  </si>
  <si>
    <t>привезла от стафятников Алена (соседка mspk) 30 мая</t>
  </si>
  <si>
    <t>26-29 мая</t>
  </si>
  <si>
    <t>привез Дима нестеров на такси 26 мая (забрал 25, привез к себе, утром в Ш), бабка забрала 29 мая</t>
  </si>
  <si>
    <t>1-4 июня</t>
  </si>
  <si>
    <t>переех в ТС (лилу+ лиза после выставки в Цариц)</t>
  </si>
  <si>
    <t>из Егорьевска, надоел хозам привезли Маслова и Ларсенок</t>
  </si>
  <si>
    <t>Франк</t>
  </si>
  <si>
    <t>маЗайка привезла 8 июня, заберет 14 июня</t>
  </si>
  <si>
    <t>прием у Мамедова</t>
  </si>
  <si>
    <t>1-11 июня</t>
  </si>
  <si>
    <t>Джери (11-12 июня)</t>
  </si>
  <si>
    <t>нов длинник со Сколк шоссе</t>
  </si>
  <si>
    <t>приехал из Люберец 11 мая (я). Доша отв в новый дом в Балаш 11 июня</t>
  </si>
  <si>
    <t>11-30 июня</t>
  </si>
  <si>
    <t>перех в ТС 11 июня</t>
  </si>
  <si>
    <t>Зизи, Надин(с 11 июня)</t>
  </si>
  <si>
    <t>1-12 июня</t>
  </si>
  <si>
    <t>привезли из П Посада 7 апр. В нов дом переех 12 иююня (knight)</t>
  </si>
  <si>
    <t>от ьспк приех 7 мая (Шакира), Куля св к Копенкину, оттуда в ТС</t>
  </si>
  <si>
    <t>Канта, Веста (с 12 июня)</t>
  </si>
  <si>
    <t>из П Посада от баппки</t>
  </si>
  <si>
    <t>девушка, кр приезжала Немо смотреть(asda)</t>
  </si>
  <si>
    <t>(было сообщение в теме Евы)</t>
  </si>
  <si>
    <t>Feeshka, кр привезла леква для щенка Евы</t>
  </si>
  <si>
    <t>Гильда</t>
  </si>
  <si>
    <t>13 июня</t>
  </si>
  <si>
    <t>Feeshka</t>
  </si>
  <si>
    <t>Ева</t>
  </si>
  <si>
    <t>13 июня примерно</t>
  </si>
  <si>
    <t xml:space="preserve">выдано kulya </t>
  </si>
  <si>
    <t>не помню на что</t>
  </si>
  <si>
    <t>И</t>
  </si>
  <si>
    <t>8-14 июня</t>
  </si>
  <si>
    <t>14-15 июня</t>
  </si>
  <si>
    <t>Лола</t>
  </si>
  <si>
    <t>привезла несост хозяйка 14 июня веч, заберут в ТС Клювик и лилу</t>
  </si>
  <si>
    <t>1-15 июня</t>
  </si>
  <si>
    <t>новый восточник из Хлебниково от jabik, дима забрал 1 февр. С 6 по 11 находился в стационаре, забр в ТС клювик и лилу</t>
  </si>
  <si>
    <t>привезли клювик и лилу после ягникова</t>
  </si>
  <si>
    <t>15-30 июня</t>
  </si>
  <si>
    <t>Блэк (4-15 июня)</t>
  </si>
  <si>
    <t>Елец (по 3 июня), Хаммер (с 15 июня)</t>
  </si>
  <si>
    <t>депозит в КБ</t>
  </si>
  <si>
    <t xml:space="preserve"> наличн(в КБ)</t>
  </si>
  <si>
    <t>Баги</t>
  </si>
  <si>
    <t xml:space="preserve">Пир  </t>
  </si>
  <si>
    <t>8 ранений (из Серг посада)</t>
  </si>
  <si>
    <t>6-летка из ногинска (бабка держала в вольере)</t>
  </si>
  <si>
    <t>6-летка из егорьевска (надоел хозам)</t>
  </si>
  <si>
    <t>с Руб-усп ш (Элла забирала, не могли даже на ночь приютить)</t>
  </si>
  <si>
    <t>4 г НО</t>
  </si>
  <si>
    <t>1-14 июня</t>
  </si>
  <si>
    <t>стар кобель с Первомайской. Привезла Ксюша, сестра Юли и боя 17 февр. 14 июня - в стац КБ (Элла)</t>
  </si>
  <si>
    <t>Немо, Лола (с 15 июня)</t>
  </si>
  <si>
    <t>оплата услуг мобильного банка  05.06 по 04.07</t>
  </si>
  <si>
    <t>15 июня</t>
  </si>
  <si>
    <t>с 5716</t>
  </si>
  <si>
    <t>на тел(juliap) x1211</t>
  </si>
  <si>
    <t>Elmira</t>
  </si>
  <si>
    <t>наличн(к отчету)</t>
  </si>
  <si>
    <t>Анжела Байбус (Однокл)</t>
  </si>
  <si>
    <t>прием у Ягникова</t>
  </si>
  <si>
    <t>16 июня</t>
  </si>
  <si>
    <t>с 0438</t>
  </si>
  <si>
    <t>на тел(ella)</t>
  </si>
  <si>
    <t>atomic_idiot</t>
  </si>
  <si>
    <t>SOVA</t>
  </si>
  <si>
    <t>Ксения ЦК</t>
  </si>
  <si>
    <t>анауран (ушн капли)</t>
  </si>
  <si>
    <t>12 июня</t>
  </si>
  <si>
    <t>прием в Адиведе</t>
  </si>
  <si>
    <t>Савунья</t>
  </si>
  <si>
    <t>прием в КБ 16 июня+прививка</t>
  </si>
  <si>
    <t>полина (пик)</t>
  </si>
  <si>
    <t>Мотильда</t>
  </si>
  <si>
    <t>8-18 июня</t>
  </si>
  <si>
    <t>овчар с ярославки от jul10781/ Привез Станислав 8 июня, 18 июня Мих отвез в Солнечног</t>
  </si>
  <si>
    <t>Рич (по 18 июня)</t>
  </si>
  <si>
    <t>Михаил с Егором забрали 18 июня</t>
  </si>
  <si>
    <t>Пир, Руби (с 19 июня)</t>
  </si>
  <si>
    <t>1-19 июня</t>
  </si>
  <si>
    <t>Элла привезла 31 мая, с руб-успенск ш, 19 июня пер в ТС</t>
  </si>
  <si>
    <t>Милкин привезла из Фауны в ночь с 19 на 20 мая, 19 июня милкин отв к соседям</t>
  </si>
  <si>
    <t>привезли света с мужем 29 мая, забр нов хоз 19 июня</t>
  </si>
  <si>
    <t>19 июня</t>
  </si>
  <si>
    <t>ifyz</t>
  </si>
  <si>
    <t>наличн(my_sher)</t>
  </si>
  <si>
    <t>с 4767</t>
  </si>
  <si>
    <t>нал осб 6901 0012</t>
  </si>
  <si>
    <t>с 9120</t>
  </si>
  <si>
    <t>нал (без номера осб)</t>
  </si>
  <si>
    <t>Галина (Кубинка)</t>
  </si>
  <si>
    <t>20 июня</t>
  </si>
  <si>
    <t>на тел(juliap) мтс</t>
  </si>
  <si>
    <t>Найна</t>
  </si>
  <si>
    <t>сберкарта (приход от Джуси-Фрут)</t>
  </si>
  <si>
    <t>my_sher</t>
  </si>
  <si>
    <t>Иртыш (метис от Ани Сергеевой)</t>
  </si>
  <si>
    <t>с 6284</t>
  </si>
  <si>
    <t>22 июня</t>
  </si>
  <si>
    <t>с 7896</t>
  </si>
  <si>
    <t>23 июня</t>
  </si>
  <si>
    <t xml:space="preserve"> 23 июня 2011</t>
  </si>
  <si>
    <t>Раис</t>
  </si>
  <si>
    <t>Дик 6 лет, умер хоз. Адекв к своим, хор охр</t>
  </si>
  <si>
    <t>Вильма, длинница 8 лет</t>
  </si>
  <si>
    <t>Волча Света</t>
  </si>
  <si>
    <t>Лола 9 мес</t>
  </si>
  <si>
    <r>
      <t>Гера</t>
    </r>
    <r>
      <rPr>
        <sz val="9"/>
        <rFont val="Verdana"/>
        <family val="2"/>
      </rPr>
      <t xml:space="preserve"> - сука ВЕО или очень близкий метис, возраст до года</t>
    </r>
  </si>
  <si>
    <t>8-917-588-21-72 Даша (солнц)</t>
  </si>
  <si>
    <t>Лорд, метис лайки и овч, 4 г, вольерн, крупный, ОКД</t>
  </si>
  <si>
    <t>Байкал,  6-летнийВЕО. Умный, спокойный, добрый верный</t>
  </si>
  <si>
    <t>Ogonek (Kиров)</t>
  </si>
  <si>
    <t>Tamanika</t>
  </si>
  <si>
    <t>нал(Ларсенок)</t>
  </si>
  <si>
    <t>нал(за леква)</t>
  </si>
  <si>
    <t>мазь оптимум (из Исп)</t>
  </si>
  <si>
    <t>Золотая лиса</t>
  </si>
  <si>
    <t>Dandelion</t>
  </si>
  <si>
    <t>Spilka (через Sigita)</t>
  </si>
  <si>
    <t>нал(ella)</t>
  </si>
  <si>
    <t>1000 - bobina(Екат),1500- Дж-Фр</t>
  </si>
  <si>
    <t>Собакинъ+2 песы (Тамбов)</t>
  </si>
  <si>
    <t>снежана(Ст.Оскол)</t>
  </si>
  <si>
    <t>Volans</t>
  </si>
  <si>
    <t>нал(Лене в Восточном)</t>
  </si>
  <si>
    <t>cдача от опл ком услуг</t>
  </si>
  <si>
    <t>27 июня</t>
  </si>
  <si>
    <t>voladores (с mybb)</t>
  </si>
  <si>
    <t>26 июня</t>
  </si>
  <si>
    <t>операция в Скрябинке</t>
  </si>
  <si>
    <t>наличн(Ларсенок)</t>
  </si>
  <si>
    <t>нал(Margret)</t>
  </si>
  <si>
    <t>доходы по Перси, согласованные с отдельным отчетом</t>
  </si>
  <si>
    <t>доходы по Корде, согласованные с отдельным отчетом</t>
  </si>
  <si>
    <t>неопознанные приходы</t>
  </si>
  <si>
    <t>яло (mybb)</t>
  </si>
  <si>
    <t>внутренние отметки</t>
  </si>
  <si>
    <t>Браска</t>
  </si>
  <si>
    <t>сберкарта(Ларсенок)</t>
  </si>
  <si>
    <t>Elena100</t>
  </si>
  <si>
    <t>Кошка-Мяушка</t>
  </si>
  <si>
    <t>Chimaera (всадник без головы)</t>
  </si>
  <si>
    <t>Raina</t>
  </si>
  <si>
    <t>ZHANNA0411 (mybb)</t>
  </si>
  <si>
    <t>28 июня</t>
  </si>
  <si>
    <t>Нат легион (mybb)</t>
  </si>
  <si>
    <t>остеогенон</t>
  </si>
  <si>
    <t>прим 22 июня</t>
  </si>
  <si>
    <t>Брит для ТС</t>
  </si>
  <si>
    <t>передано Кате (рот-КО) на корм для ТС</t>
  </si>
  <si>
    <t>по состоянию на 29 июня</t>
  </si>
  <si>
    <t>Яна с Коломенской</t>
  </si>
  <si>
    <t>Перси, Гуч</t>
  </si>
  <si>
    <t>29 июня</t>
  </si>
  <si>
    <t>С 0105</t>
  </si>
  <si>
    <t>С 1753</t>
  </si>
  <si>
    <t>С 0450</t>
  </si>
  <si>
    <t>Входящий остаток на 1 июня 1960 руб.</t>
  </si>
  <si>
    <t>Июнь приход на телефон:</t>
  </si>
  <si>
    <t>2000р 15 июня от Виктора Михайловича</t>
  </si>
  <si>
    <t> 900р  16 июня Ксения ЦК с ПиКа (на Перси)</t>
  </si>
  <si>
    <t>1000р 16 июня Полина с ПиКа (на Перси)</t>
  </si>
  <si>
    <t> 500р 21 июня Дыркинс с ПиКа (на Перси)</t>
  </si>
  <si>
    <t>1000р 22 июня от Виктора Михайловича</t>
  </si>
  <si>
    <t>1000р 23 июня от ZEZ</t>
  </si>
  <si>
    <t>188р (двумя приходами) 27 июня от яло с  veo.mybb (на Корду)</t>
  </si>
  <si>
    <r>
      <t>500р 27 июня от </t>
    </r>
    <r>
      <rPr>
        <sz val="9"/>
        <color indexed="8"/>
        <rFont val="Verdana"/>
        <family val="2"/>
      </rPr>
      <t>ZHANNA0411 с veo.mybb (на Корду)</t>
    </r>
  </si>
  <si>
    <r>
      <t>500р 27 июня от </t>
    </r>
    <r>
      <rPr>
        <sz val="9"/>
        <color indexed="8"/>
        <rFont val="Verdana"/>
        <family val="2"/>
      </rPr>
      <t>Elena100 с ПиКа (на Корду)</t>
    </r>
  </si>
  <si>
    <t>1500 28 июня от Remialinn (на Корду)</t>
  </si>
  <si>
    <t>Итого приход 9 088р</t>
  </si>
  <si>
    <t>Итого приход + остаток = 11048р</t>
  </si>
  <si>
    <t>Июнь расход:</t>
  </si>
  <si>
    <t>350 р 12 июня, Веста, прием Копенкина (Адивед)</t>
  </si>
  <si>
    <t>290р 17 июня анауран для Перси</t>
  </si>
  <si>
    <t>10 000р 17 июня депозит в КБ (Перси)</t>
  </si>
  <si>
    <t>7000р 29 июня депозит в КБ (Перси)</t>
  </si>
  <si>
    <t>Итого расход 17 640</t>
  </si>
  <si>
    <t>Баланс на 30 июня  - 6592 р</t>
  </si>
  <si>
    <t>БАЛАНС на 30 июня 2011</t>
  </si>
  <si>
    <t>1-29 июня</t>
  </si>
  <si>
    <t>забрала Светлана 22</t>
  </si>
  <si>
    <t>Алексей (Кузя)</t>
  </si>
  <si>
    <t>??? (Моск кред банк)</t>
  </si>
  <si>
    <t>30 июня</t>
  </si>
  <si>
    <t>nataly755 (mybb)</t>
  </si>
  <si>
    <t>Мара (mybb)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</si>
</sst>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(* #,##0.0_);_(* \(#,##0.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#,##0.0_);[Red]\(#,##0.0\)"/>
    <numFmt numFmtId="182" formatCode="mmm\-yyyy"/>
    <numFmt numFmtId="183" formatCode="0.0"/>
    <numFmt numFmtId="184" formatCode="#,##0.00&quot;р.&quot;"/>
  </numFmts>
  <fonts count="6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Verdan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8"/>
      <name val="Arial"/>
      <family val="2"/>
    </font>
    <font>
      <sz val="8.8"/>
      <color indexed="8"/>
      <name val="Arial"/>
      <family val="2"/>
    </font>
    <font>
      <sz val="8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8"/>
      <name val="Verdana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000000"/>
      <name val="Arial"/>
      <family val="2"/>
    </font>
    <font>
      <sz val="8.8"/>
      <color theme="1"/>
      <name val="Arial"/>
      <family val="2"/>
    </font>
    <font>
      <sz val="8"/>
      <color rgb="FF0059D1"/>
      <name val="Arial"/>
      <family val="2"/>
    </font>
    <font>
      <b/>
      <sz val="10"/>
      <color rgb="FFFF0000"/>
      <name val="Arial"/>
      <family val="2"/>
    </font>
    <font>
      <sz val="10"/>
      <color theme="1"/>
      <name val="Verdana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B8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C5D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3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73" fontId="0" fillId="34" borderId="11" xfId="42" applyNumberFormat="1" applyFont="1" applyFill="1" applyBorder="1" applyAlignment="1">
      <alignment/>
    </xf>
    <xf numFmtId="173" fontId="3" fillId="33" borderId="11" xfId="42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173" fontId="0" fillId="0" borderId="0" xfId="42" applyNumberFormat="1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13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73" fontId="0" fillId="0" borderId="11" xfId="42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" fontId="0" fillId="0" borderId="12" xfId="0" applyNumberFormat="1" applyFont="1" applyFill="1" applyBorder="1" applyAlignment="1">
      <alignment/>
    </xf>
    <xf numFmtId="0" fontId="0" fillId="0" borderId="0" xfId="294">
      <alignment/>
      <protection/>
    </xf>
    <xf numFmtId="0" fontId="0" fillId="0" borderId="0" xfId="294" applyAlignment="1">
      <alignment horizontal="center"/>
      <protection/>
    </xf>
    <xf numFmtId="0" fontId="0" fillId="0" borderId="0" xfId="294" applyFont="1">
      <alignment/>
      <protection/>
    </xf>
    <xf numFmtId="0" fontId="0" fillId="0" borderId="0" xfId="294" applyFont="1" applyAlignment="1">
      <alignment horizontal="center"/>
      <protection/>
    </xf>
    <xf numFmtId="0" fontId="0" fillId="13" borderId="11" xfId="294" applyFill="1" applyBorder="1">
      <alignment/>
      <protection/>
    </xf>
    <xf numFmtId="0" fontId="0" fillId="36" borderId="11" xfId="294" applyFill="1" applyBorder="1">
      <alignment/>
      <protection/>
    </xf>
    <xf numFmtId="0" fontId="0" fillId="0" borderId="11" xfId="294" applyFill="1" applyBorder="1">
      <alignment/>
      <protection/>
    </xf>
    <xf numFmtId="0" fontId="0" fillId="0" borderId="11" xfId="287" applyFont="1" applyFill="1" applyBorder="1" applyAlignment="1">
      <alignment horizontal="center"/>
      <protection/>
    </xf>
    <xf numFmtId="0" fontId="0" fillId="0" borderId="11" xfId="294" applyFont="1" applyFill="1" applyBorder="1">
      <alignment/>
      <protection/>
    </xf>
    <xf numFmtId="0" fontId="0" fillId="0" borderId="11" xfId="294" applyFont="1" applyFill="1" applyBorder="1" applyAlignment="1">
      <alignment horizontal="center"/>
      <protection/>
    </xf>
    <xf numFmtId="0" fontId="0" fillId="0" borderId="11" xfId="294" applyBorder="1" applyAlignment="1">
      <alignment horizontal="center"/>
      <protection/>
    </xf>
    <xf numFmtId="175" fontId="0" fillId="0" borderId="0" xfId="154" applyNumberFormat="1" applyAlignment="1">
      <alignment/>
    </xf>
    <xf numFmtId="175" fontId="0" fillId="0" borderId="0" xfId="294" applyNumberFormat="1">
      <alignment/>
      <protection/>
    </xf>
    <xf numFmtId="0" fontId="3" fillId="37" borderId="0" xfId="294" applyFont="1" applyFill="1">
      <alignment/>
      <protection/>
    </xf>
    <xf numFmtId="0" fontId="0" fillId="37" borderId="0" xfId="294" applyFill="1">
      <alignment/>
      <protection/>
    </xf>
    <xf numFmtId="173" fontId="3" fillId="0" borderId="14" xfId="145" applyNumberFormat="1" applyFont="1" applyBorder="1" applyAlignment="1">
      <alignment/>
    </xf>
    <xf numFmtId="0" fontId="0" fillId="38" borderId="11" xfId="287" applyFill="1" applyBorder="1" applyAlignment="1">
      <alignment horizontal="center"/>
      <protection/>
    </xf>
    <xf numFmtId="0" fontId="0" fillId="38" borderId="11" xfId="294" applyFill="1" applyBorder="1" applyAlignment="1">
      <alignment horizontal="center"/>
      <protection/>
    </xf>
    <xf numFmtId="0" fontId="0" fillId="0" borderId="11" xfId="294" applyFont="1" applyBorder="1">
      <alignment/>
      <protection/>
    </xf>
    <xf numFmtId="0" fontId="0" fillId="38" borderId="11" xfId="294" applyFont="1" applyFill="1" applyBorder="1" applyAlignment="1">
      <alignment horizontal="center"/>
      <protection/>
    </xf>
    <xf numFmtId="0" fontId="0" fillId="38" borderId="11" xfId="287" applyFill="1" applyBorder="1" applyAlignment="1">
      <alignment horizontal="left"/>
      <protection/>
    </xf>
    <xf numFmtId="0" fontId="0" fillId="0" borderId="11" xfId="294" applyBorder="1">
      <alignment/>
      <protection/>
    </xf>
    <xf numFmtId="0" fontId="0" fillId="0" borderId="11" xfId="287" applyBorder="1" applyAlignment="1">
      <alignment horizontal="center"/>
      <protection/>
    </xf>
    <xf numFmtId="0" fontId="0" fillId="0" borderId="11" xfId="294" applyFont="1" applyBorder="1" applyAlignment="1">
      <alignment horizontal="center"/>
      <protection/>
    </xf>
    <xf numFmtId="0" fontId="0" fillId="38" borderId="11" xfId="294" applyFont="1" applyFill="1" applyBorder="1">
      <alignment/>
      <protection/>
    </xf>
    <xf numFmtId="0" fontId="0" fillId="38" borderId="11" xfId="294" applyFill="1" applyBorder="1">
      <alignment/>
      <protection/>
    </xf>
    <xf numFmtId="0" fontId="0" fillId="0" borderId="11" xfId="287" applyFont="1" applyBorder="1" applyAlignment="1">
      <alignment horizontal="center"/>
      <protection/>
    </xf>
    <xf numFmtId="0" fontId="59" fillId="38" borderId="0" xfId="287" applyFont="1" applyFill="1" applyAlignment="1">
      <alignment horizontal="center"/>
      <protection/>
    </xf>
    <xf numFmtId="0" fontId="60" fillId="10" borderId="11" xfId="287" applyFont="1" applyFill="1" applyBorder="1" applyAlignment="1">
      <alignment horizontal="right" vertical="top" indent="1"/>
      <protection/>
    </xf>
    <xf numFmtId="0" fontId="60" fillId="10" borderId="11" xfId="287" applyFont="1" applyFill="1" applyBorder="1" applyAlignment="1">
      <alignment horizontal="center" vertical="top"/>
      <protection/>
    </xf>
    <xf numFmtId="0" fontId="60" fillId="10" borderId="11" xfId="287" applyFont="1" applyFill="1" applyBorder="1" applyAlignment="1">
      <alignment vertical="top" indent="1"/>
      <protection/>
    </xf>
    <xf numFmtId="0" fontId="60" fillId="39" borderId="11" xfId="287" applyFont="1" applyFill="1" applyBorder="1" applyAlignment="1">
      <alignment horizontal="center" vertical="top"/>
      <protection/>
    </xf>
    <xf numFmtId="0" fontId="60" fillId="10" borderId="11" xfId="287" applyFont="1" applyFill="1" applyBorder="1" applyAlignment="1">
      <alignment horizontal="left" vertical="top"/>
      <protection/>
    </xf>
    <xf numFmtId="175" fontId="42" fillId="10" borderId="11" xfId="145" applyNumberFormat="1" applyFont="1" applyFill="1" applyBorder="1" applyAlignment="1">
      <alignment horizontal="center"/>
    </xf>
    <xf numFmtId="0" fontId="60" fillId="0" borderId="11" xfId="287" applyFont="1" applyBorder="1" applyAlignment="1">
      <alignment horizontal="right" vertical="top" indent="1"/>
      <protection/>
    </xf>
    <xf numFmtId="0" fontId="60" fillId="0" borderId="11" xfId="287" applyFont="1" applyBorder="1" applyAlignment="1">
      <alignment vertical="top" indent="1"/>
      <protection/>
    </xf>
    <xf numFmtId="0" fontId="0" fillId="10" borderId="11" xfId="294" applyFill="1" applyBorder="1" applyAlignment="1">
      <alignment horizontal="center"/>
      <protection/>
    </xf>
    <xf numFmtId="0" fontId="10" fillId="0" borderId="0" xfId="294" applyFont="1">
      <alignment/>
      <protection/>
    </xf>
    <xf numFmtId="0" fontId="2" fillId="0" borderId="0" xfId="287" applyFont="1" applyAlignment="1">
      <alignment vertical="top"/>
      <protection/>
    </xf>
    <xf numFmtId="0" fontId="11" fillId="0" borderId="0" xfId="164" applyFont="1" applyAlignment="1" applyProtection="1">
      <alignment vertical="top" wrapText="1"/>
      <protection/>
    </xf>
    <xf numFmtId="0" fontId="2" fillId="0" borderId="0" xfId="287" applyFont="1" applyAlignment="1">
      <alignment horizontal="right" vertical="top"/>
      <protection/>
    </xf>
    <xf numFmtId="0" fontId="4" fillId="0" borderId="0" xfId="164" applyAlignment="1" applyProtection="1">
      <alignment vertical="top" wrapText="1"/>
      <protection/>
    </xf>
    <xf numFmtId="0" fontId="2" fillId="0" borderId="11" xfId="287" applyFont="1" applyBorder="1" applyAlignment="1">
      <alignment horizontal="right" vertical="top"/>
      <protection/>
    </xf>
    <xf numFmtId="0" fontId="0" fillId="0" borderId="11" xfId="287" applyFont="1" applyFill="1" applyBorder="1">
      <alignment/>
      <protection/>
    </xf>
    <xf numFmtId="0" fontId="0" fillId="0" borderId="11" xfId="287" applyFill="1" applyBorder="1">
      <alignment/>
      <protection/>
    </xf>
    <xf numFmtId="0" fontId="0" fillId="0" borderId="11" xfId="287" applyBorder="1">
      <alignment/>
      <protection/>
    </xf>
    <xf numFmtId="0" fontId="0" fillId="0" borderId="0" xfId="287">
      <alignment/>
      <protection/>
    </xf>
    <xf numFmtId="0" fontId="2" fillId="0" borderId="0" xfId="287" applyFont="1">
      <alignment/>
      <protection/>
    </xf>
    <xf numFmtId="0" fontId="0" fillId="0" borderId="0" xfId="287" applyFont="1" applyAlignment="1">
      <alignment wrapText="1"/>
      <protection/>
    </xf>
    <xf numFmtId="0" fontId="2" fillId="0" borderId="0" xfId="287" applyFont="1" applyAlignment="1">
      <alignment horizontal="right" wrapText="1"/>
      <protection/>
    </xf>
    <xf numFmtId="0" fontId="4" fillId="0" borderId="0" xfId="164" applyAlignment="1" applyProtection="1">
      <alignment wrapText="1"/>
      <protection/>
    </xf>
    <xf numFmtId="0" fontId="2" fillId="0" borderId="0" xfId="287" applyFont="1" applyAlignment="1">
      <alignment horizontal="right"/>
      <protection/>
    </xf>
    <xf numFmtId="0" fontId="61" fillId="0" borderId="0" xfId="287" applyFont="1" applyAlignment="1">
      <alignment wrapText="1"/>
      <protection/>
    </xf>
    <xf numFmtId="1" fontId="0" fillId="0" borderId="11" xfId="294" applyNumberFormat="1" applyFill="1" applyBorder="1">
      <alignment/>
      <protection/>
    </xf>
    <xf numFmtId="0" fontId="2" fillId="0" borderId="0" xfId="287" applyFont="1" applyAlignment="1">
      <alignment wrapText="1"/>
      <protection/>
    </xf>
    <xf numFmtId="0" fontId="0" fillId="40" borderId="15" xfId="294" applyFill="1" applyBorder="1">
      <alignment/>
      <protection/>
    </xf>
    <xf numFmtId="0" fontId="0" fillId="40" borderId="11" xfId="294" applyFill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38" borderId="12" xfId="294" applyFill="1" applyBorder="1">
      <alignment/>
      <protection/>
    </xf>
    <xf numFmtId="0" fontId="0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173" fontId="3" fillId="0" borderId="17" xfId="42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173" fontId="0" fillId="0" borderId="11" xfId="42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73" fontId="62" fillId="0" borderId="0" xfId="42" applyNumberFormat="1" applyFont="1" applyBorder="1" applyAlignment="1">
      <alignment horizontal="center"/>
    </xf>
    <xf numFmtId="0" fontId="0" fillId="0" borderId="11" xfId="294" applyFont="1" applyFill="1" applyBorder="1" applyAlignment="1">
      <alignment horizontal="right"/>
      <protection/>
    </xf>
    <xf numFmtId="173" fontId="0" fillId="0" borderId="11" xfId="47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41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1" xfId="238" applyFont="1" applyFill="1" applyBorder="1" applyAlignment="1">
      <alignment horizontal="center"/>
      <protection/>
    </xf>
    <xf numFmtId="0" fontId="0" fillId="42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1" xfId="243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1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0" fillId="0" borderId="12" xfId="261" applyFont="1" applyFill="1" applyBorder="1" applyAlignment="1">
      <alignment horizontal="center"/>
      <protection/>
    </xf>
    <xf numFmtId="16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3" fontId="0" fillId="0" borderId="11" xfId="47" applyNumberFormat="1" applyFont="1" applyFill="1" applyBorder="1" applyAlignment="1">
      <alignment horizontal="left"/>
    </xf>
    <xf numFmtId="16" fontId="0" fillId="40" borderId="18" xfId="0" applyNumberFormat="1" applyFont="1" applyFill="1" applyBorder="1" applyAlignment="1">
      <alignment/>
    </xf>
    <xf numFmtId="0" fontId="0" fillId="40" borderId="19" xfId="0" applyFill="1" applyBorder="1" applyAlignment="1">
      <alignment horizontal="center"/>
    </xf>
    <xf numFmtId="16" fontId="0" fillId="40" borderId="20" xfId="0" applyNumberFormat="1" applyFont="1" applyFill="1" applyBorder="1" applyAlignment="1">
      <alignment/>
    </xf>
    <xf numFmtId="0" fontId="0" fillId="40" borderId="21" xfId="0" applyFill="1" applyBorder="1" applyAlignment="1">
      <alignment horizontal="center"/>
    </xf>
    <xf numFmtId="16" fontId="0" fillId="40" borderId="22" xfId="0" applyNumberFormat="1" applyFont="1" applyFill="1" applyBorder="1" applyAlignment="1">
      <alignment/>
    </xf>
    <xf numFmtId="173" fontId="0" fillId="40" borderId="23" xfId="112" applyNumberFormat="1" applyFont="1" applyFill="1" applyBorder="1" applyAlignment="1">
      <alignment horizontal="center"/>
    </xf>
    <xf numFmtId="16" fontId="0" fillId="40" borderId="24" xfId="0" applyNumberFormat="1" applyFont="1" applyFill="1" applyBorder="1" applyAlignment="1">
      <alignment/>
    </xf>
    <xf numFmtId="16" fontId="0" fillId="40" borderId="25" xfId="0" applyNumberFormat="1" applyFont="1" applyFill="1" applyBorder="1" applyAlignment="1">
      <alignment/>
    </xf>
    <xf numFmtId="0" fontId="0" fillId="40" borderId="26" xfId="0" applyFill="1" applyBorder="1" applyAlignment="1">
      <alignment horizontal="center"/>
    </xf>
    <xf numFmtId="173" fontId="0" fillId="0" borderId="27" xfId="48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6" fontId="0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center"/>
    </xf>
    <xf numFmtId="173" fontId="0" fillId="0" borderId="0" xfId="48" applyNumberFormat="1" applyFont="1" applyFill="1" applyBorder="1" applyAlignment="1">
      <alignment horizontal="center"/>
    </xf>
    <xf numFmtId="0" fontId="0" fillId="0" borderId="0" xfId="26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10" borderId="11" xfId="0" applyFill="1" applyBorder="1" applyAlignment="1">
      <alignment/>
    </xf>
    <xf numFmtId="0" fontId="0" fillId="10" borderId="11" xfId="0" applyFill="1" applyBorder="1" applyAlignment="1">
      <alignment horizontal="center"/>
    </xf>
    <xf numFmtId="0" fontId="63" fillId="10" borderId="11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43" borderId="0" xfId="0" applyFont="1" applyFill="1" applyBorder="1" applyAlignment="1">
      <alignment horizontal="center"/>
    </xf>
    <xf numFmtId="0" fontId="0" fillId="43" borderId="0" xfId="0" applyFont="1" applyFill="1" applyAlignment="1">
      <alignment/>
    </xf>
    <xf numFmtId="0" fontId="0" fillId="43" borderId="0" xfId="0" applyFill="1" applyAlignment="1">
      <alignment horizontal="center"/>
    </xf>
    <xf numFmtId="0" fontId="14" fillId="43" borderId="0" xfId="0" applyFont="1" applyFill="1" applyAlignment="1">
      <alignment/>
    </xf>
    <xf numFmtId="0" fontId="0" fillId="43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220" applyFont="1" applyFill="1" applyBorder="1" applyAlignment="1">
      <alignment horizontal="center"/>
      <protection/>
    </xf>
    <xf numFmtId="0" fontId="0" fillId="44" borderId="0" xfId="294" applyFill="1">
      <alignment/>
      <protection/>
    </xf>
    <xf numFmtId="0" fontId="0" fillId="10" borderId="0" xfId="0" applyFill="1" applyBorder="1" applyAlignment="1">
      <alignment/>
    </xf>
    <xf numFmtId="0" fontId="0" fillId="10" borderId="0" xfId="0" applyFill="1" applyBorder="1" applyAlignment="1">
      <alignment horizontal="center"/>
    </xf>
    <xf numFmtId="0" fontId="63" fillId="10" borderId="0" xfId="0" applyFont="1" applyFill="1" applyBorder="1" applyAlignment="1">
      <alignment horizontal="center"/>
    </xf>
    <xf numFmtId="173" fontId="3" fillId="0" borderId="17" xfId="42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40" borderId="1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40" borderId="32" xfId="0" applyFont="1" applyFill="1" applyBorder="1" applyAlignment="1">
      <alignment horizontal="center"/>
    </xf>
    <xf numFmtId="0" fontId="0" fillId="45" borderId="11" xfId="0" applyFont="1" applyFill="1" applyBorder="1" applyAlignment="1">
      <alignment horizontal="center"/>
    </xf>
    <xf numFmtId="0" fontId="0" fillId="45" borderId="12" xfId="0" applyFont="1" applyFill="1" applyBorder="1" applyAlignment="1">
      <alignment horizontal="center"/>
    </xf>
    <xf numFmtId="0" fontId="0" fillId="16" borderId="0" xfId="0" applyFill="1" applyBorder="1" applyAlignment="1">
      <alignment/>
    </xf>
    <xf numFmtId="0" fontId="0" fillId="42" borderId="0" xfId="0" applyFont="1" applyFill="1" applyBorder="1" applyAlignment="1">
      <alignment horizontal="center"/>
    </xf>
    <xf numFmtId="0" fontId="0" fillId="42" borderId="0" xfId="0" applyFill="1" applyBorder="1" applyAlignment="1">
      <alignment/>
    </xf>
    <xf numFmtId="173" fontId="64" fillId="0" borderId="17" xfId="42" applyNumberFormat="1" applyFont="1" applyBorder="1" applyAlignment="1">
      <alignment/>
    </xf>
    <xf numFmtId="173" fontId="62" fillId="0" borderId="0" xfId="0" applyNumberFormat="1" applyFont="1" applyAlignment="1">
      <alignment/>
    </xf>
    <xf numFmtId="173" fontId="0" fillId="0" borderId="0" xfId="42" applyNumberFormat="1" applyFont="1" applyFill="1" applyAlignment="1">
      <alignment/>
    </xf>
    <xf numFmtId="0" fontId="0" fillId="0" borderId="11" xfId="269" applyFont="1" applyBorder="1" applyAlignment="1">
      <alignment horizontal="center"/>
      <protection/>
    </xf>
    <xf numFmtId="0" fontId="0" fillId="0" borderId="0" xfId="294" applyFont="1" applyFill="1" applyBorder="1" applyAlignment="1">
      <alignment horizontal="left"/>
      <protection/>
    </xf>
    <xf numFmtId="0" fontId="0" fillId="0" borderId="13" xfId="287" applyBorder="1">
      <alignment/>
      <protection/>
    </xf>
    <xf numFmtId="0" fontId="0" fillId="0" borderId="0" xfId="287" applyBorder="1">
      <alignment/>
      <protection/>
    </xf>
    <xf numFmtId="0" fontId="0" fillId="8" borderId="11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173" fontId="9" fillId="0" borderId="11" xfId="47" applyNumberFormat="1" applyFont="1" applyFill="1" applyBorder="1" applyAlignment="1">
      <alignment horizontal="center"/>
    </xf>
    <xf numFmtId="0" fontId="0" fillId="0" borderId="11" xfId="294" applyFill="1" applyBorder="1" applyAlignment="1">
      <alignment horizontal="center"/>
      <protection/>
    </xf>
    <xf numFmtId="0" fontId="0" fillId="0" borderId="0" xfId="276">
      <alignment/>
      <protection/>
    </xf>
    <xf numFmtId="0" fontId="0" fillId="0" borderId="0" xfId="276" applyFill="1">
      <alignment/>
      <protection/>
    </xf>
    <xf numFmtId="16" fontId="0" fillId="0" borderId="0" xfId="276" applyNumberFormat="1">
      <alignment/>
      <protection/>
    </xf>
    <xf numFmtId="0" fontId="0" fillId="46" borderId="0" xfId="276" applyFill="1">
      <alignment/>
      <protection/>
    </xf>
    <xf numFmtId="173" fontId="9" fillId="38" borderId="11" xfId="47" applyNumberFormat="1" applyFont="1" applyFill="1" applyBorder="1" applyAlignment="1">
      <alignment horizontal="center"/>
    </xf>
    <xf numFmtId="0" fontId="0" fillId="8" borderId="0" xfId="0" applyFont="1" applyFill="1" applyBorder="1" applyAlignment="1">
      <alignment/>
    </xf>
    <xf numFmtId="173" fontId="9" fillId="38" borderId="0" xfId="47" applyNumberFormat="1" applyFont="1" applyFill="1" applyBorder="1" applyAlignment="1">
      <alignment horizontal="center"/>
    </xf>
    <xf numFmtId="16" fontId="0" fillId="0" borderId="12" xfId="0" applyNumberFormat="1" applyFont="1" applyFill="1" applyBorder="1" applyAlignment="1">
      <alignment horizontal="right"/>
    </xf>
    <xf numFmtId="173" fontId="0" fillId="0" borderId="12" xfId="48" applyNumberFormat="1" applyFont="1" applyFill="1" applyBorder="1" applyAlignment="1">
      <alignment horizontal="right"/>
    </xf>
    <xf numFmtId="173" fontId="1" fillId="0" borderId="17" xfId="42" applyNumberFormat="1" applyFont="1" applyBorder="1" applyAlignment="1">
      <alignment/>
    </xf>
    <xf numFmtId="0" fontId="0" fillId="38" borderId="0" xfId="0" applyFill="1" applyAlignment="1">
      <alignment/>
    </xf>
    <xf numFmtId="173" fontId="0" fillId="38" borderId="0" xfId="42" applyNumberFormat="1" applyFont="1" applyFill="1" applyAlignment="1">
      <alignment/>
    </xf>
    <xf numFmtId="173" fontId="3" fillId="0" borderId="10" xfId="42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7" xfId="0" applyBorder="1" applyAlignment="1">
      <alignment/>
    </xf>
    <xf numFmtId="173" fontId="0" fillId="0" borderId="0" xfId="42" applyNumberFormat="1" applyFont="1" applyFill="1" applyBorder="1" applyAlignment="1">
      <alignment horizontal="center"/>
    </xf>
    <xf numFmtId="173" fontId="0" fillId="42" borderId="0" xfId="42" applyNumberFormat="1" applyFont="1" applyFill="1" applyAlignment="1">
      <alignment/>
    </xf>
    <xf numFmtId="173" fontId="0" fillId="0" borderId="0" xfId="42" applyNumberFormat="1" applyFont="1" applyFill="1" applyAlignment="1">
      <alignment/>
    </xf>
    <xf numFmtId="0" fontId="0" fillId="0" borderId="31" xfId="0" applyFill="1" applyBorder="1" applyAlignment="1">
      <alignment horizontal="center"/>
    </xf>
    <xf numFmtId="0" fontId="0" fillId="40" borderId="33" xfId="0" applyFont="1" applyFill="1" applyBorder="1" applyAlignment="1">
      <alignment horizontal="center"/>
    </xf>
    <xf numFmtId="0" fontId="0" fillId="0" borderId="0" xfId="294" applyFill="1" applyBorder="1">
      <alignment/>
      <protection/>
    </xf>
    <xf numFmtId="0" fontId="0" fillId="0" borderId="0" xfId="294" applyFont="1" applyFill="1" applyBorder="1">
      <alignment/>
      <protection/>
    </xf>
    <xf numFmtId="0" fontId="42" fillId="0" borderId="0" xfId="222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8" fillId="0" borderId="28" xfId="0" applyFont="1" applyBorder="1" applyAlignment="1">
      <alignment/>
    </xf>
    <xf numFmtId="173" fontId="0" fillId="0" borderId="12" xfId="47" applyNumberFormat="1" applyFont="1" applyFill="1" applyBorder="1" applyAlignment="1">
      <alignment horizontal="center"/>
    </xf>
    <xf numFmtId="173" fontId="0" fillId="0" borderId="12" xfId="48" applyNumberFormat="1" applyFont="1" applyFill="1" applyBorder="1" applyAlignment="1">
      <alignment horizontal="center"/>
    </xf>
    <xf numFmtId="0" fontId="0" fillId="0" borderId="11" xfId="195" applyFont="1" applyFill="1" applyBorder="1" applyAlignment="1">
      <alignment horizontal="center"/>
      <protection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42" fillId="0" borderId="11" xfId="222" applyBorder="1">
      <alignment/>
      <protection/>
    </xf>
    <xf numFmtId="0" fontId="0" fillId="0" borderId="34" xfId="0" applyBorder="1" applyAlignment="1">
      <alignment/>
    </xf>
    <xf numFmtId="0" fontId="0" fillId="0" borderId="34" xfId="0" applyFont="1" applyBorder="1" applyAlignment="1">
      <alignment/>
    </xf>
    <xf numFmtId="16" fontId="0" fillId="47" borderId="12" xfId="0" applyNumberFormat="1" applyFont="1" applyFill="1" applyBorder="1" applyAlignment="1">
      <alignment/>
    </xf>
    <xf numFmtId="0" fontId="0" fillId="0" borderId="27" xfId="294" applyFill="1" applyBorder="1">
      <alignment/>
      <protection/>
    </xf>
    <xf numFmtId="173" fontId="0" fillId="0" borderId="11" xfId="48" applyNumberFormat="1" applyFont="1" applyFill="1" applyBorder="1" applyAlignment="1">
      <alignment horizontal="center"/>
    </xf>
    <xf numFmtId="16" fontId="0" fillId="47" borderId="35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0" fillId="0" borderId="12" xfId="0" applyFont="1" applyFill="1" applyBorder="1" applyAlignment="1">
      <alignment horizontal="left"/>
    </xf>
    <xf numFmtId="0" fontId="12" fillId="0" borderId="0" xfId="0" applyFont="1" applyAlignment="1">
      <alignment/>
    </xf>
    <xf numFmtId="16" fontId="0" fillId="47" borderId="1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13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40" borderId="38" xfId="0" applyFont="1" applyFill="1" applyBorder="1" applyAlignment="1">
      <alignment horizontal="center"/>
    </xf>
    <xf numFmtId="0" fontId="0" fillId="41" borderId="37" xfId="0" applyFont="1" applyFill="1" applyBorder="1" applyAlignment="1">
      <alignment horizontal="center"/>
    </xf>
    <xf numFmtId="0" fontId="0" fillId="13" borderId="37" xfId="0" applyFont="1" applyFill="1" applyBorder="1" applyAlignment="1">
      <alignment horizontal="center"/>
    </xf>
    <xf numFmtId="0" fontId="12" fillId="42" borderId="0" xfId="0" applyFont="1" applyFill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1" xfId="294" applyFill="1" applyBorder="1" applyAlignment="1">
      <alignment horizontal="left"/>
      <protection/>
    </xf>
    <xf numFmtId="173" fontId="0" fillId="0" borderId="12" xfId="42" applyNumberFormat="1" applyFont="1" applyFill="1" applyBorder="1" applyAlignment="1">
      <alignment horizontal="right"/>
    </xf>
    <xf numFmtId="16" fontId="0" fillId="0" borderId="12" xfId="0" applyNumberFormat="1" applyFont="1" applyFill="1" applyBorder="1" applyAlignment="1">
      <alignment horizontal="left"/>
    </xf>
    <xf numFmtId="16" fontId="3" fillId="0" borderId="12" xfId="0" applyNumberFormat="1" applyFont="1" applyFill="1" applyBorder="1" applyAlignment="1">
      <alignment/>
    </xf>
    <xf numFmtId="173" fontId="0" fillId="0" borderId="11" xfId="0" applyNumberFormat="1" applyBorder="1" applyAlignment="1">
      <alignment/>
    </xf>
    <xf numFmtId="173" fontId="0" fillId="38" borderId="11" xfId="47" applyNumberFormat="1" applyFont="1" applyFill="1" applyBorder="1" applyAlignment="1">
      <alignment horizontal="center"/>
    </xf>
    <xf numFmtId="173" fontId="0" fillId="0" borderId="11" xfId="42" applyNumberFormat="1" applyFont="1" applyFill="1" applyBorder="1" applyAlignment="1">
      <alignment horizontal="center"/>
    </xf>
    <xf numFmtId="16" fontId="0" fillId="0" borderId="12" xfId="0" applyNumberFormat="1" applyFont="1" applyFill="1" applyBorder="1" applyAlignment="1">
      <alignment horizontal="right"/>
    </xf>
    <xf numFmtId="173" fontId="0" fillId="0" borderId="11" xfId="142" applyNumberFormat="1" applyFont="1" applyFill="1" applyBorder="1" applyAlignment="1">
      <alignment horizontal="right"/>
    </xf>
    <xf numFmtId="0" fontId="0" fillId="0" borderId="27" xfId="294" applyFont="1" applyFill="1" applyBorder="1">
      <alignment/>
      <protection/>
    </xf>
    <xf numFmtId="0" fontId="0" fillId="42" borderId="12" xfId="0" applyFill="1" applyBorder="1" applyAlignment="1">
      <alignment horizontal="center"/>
    </xf>
    <xf numFmtId="0" fontId="0" fillId="9" borderId="11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73" fontId="0" fillId="0" borderId="11" xfId="42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40" borderId="0" xfId="0" applyFont="1" applyFill="1" applyAlignment="1">
      <alignment/>
    </xf>
    <xf numFmtId="0" fontId="0" fillId="40" borderId="0" xfId="0" applyFill="1" applyAlignment="1">
      <alignment/>
    </xf>
    <xf numFmtId="0" fontId="12" fillId="40" borderId="0" xfId="0" applyFont="1" applyFill="1" applyAlignment="1">
      <alignment/>
    </xf>
    <xf numFmtId="16" fontId="0" fillId="0" borderId="37" xfId="0" applyNumberFormat="1" applyFont="1" applyFill="1" applyBorder="1" applyAlignment="1">
      <alignment horizontal="left"/>
    </xf>
    <xf numFmtId="173" fontId="0" fillId="0" borderId="27" xfId="47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42" borderId="0" xfId="0" applyFont="1" applyFill="1" applyAlignment="1">
      <alignment/>
    </xf>
    <xf numFmtId="173" fontId="0" fillId="42" borderId="0" xfId="42" applyNumberFormat="1" applyFont="1" applyFill="1" applyAlignment="1">
      <alignment/>
    </xf>
    <xf numFmtId="0" fontId="0" fillId="12" borderId="11" xfId="0" applyFont="1" applyFill="1" applyBorder="1" applyAlignment="1">
      <alignment horizontal="center"/>
    </xf>
    <xf numFmtId="0" fontId="0" fillId="12" borderId="37" xfId="0" applyFont="1" applyFill="1" applyBorder="1" applyAlignment="1">
      <alignment horizontal="center"/>
    </xf>
    <xf numFmtId="173" fontId="0" fillId="42" borderId="12" xfId="48" applyNumberFormat="1" applyFont="1" applyFill="1" applyBorder="1" applyAlignment="1">
      <alignment horizontal="right"/>
    </xf>
    <xf numFmtId="173" fontId="0" fillId="0" borderId="0" xfId="42" applyNumberFormat="1" applyFont="1" applyFill="1" applyAlignment="1">
      <alignment/>
    </xf>
    <xf numFmtId="173" fontId="0" fillId="0" borderId="11" xfId="42" applyNumberFormat="1" applyFont="1" applyFill="1" applyBorder="1" applyAlignment="1">
      <alignment horizontal="right"/>
    </xf>
    <xf numFmtId="16" fontId="0" fillId="0" borderId="11" xfId="0" applyNumberFormat="1" applyFont="1" applyFill="1" applyBorder="1" applyAlignment="1">
      <alignment horizontal="right"/>
    </xf>
    <xf numFmtId="16" fontId="0" fillId="40" borderId="12" xfId="0" applyNumberFormat="1" applyFont="1" applyFill="1" applyBorder="1" applyAlignment="1">
      <alignment horizontal="left"/>
    </xf>
    <xf numFmtId="0" fontId="0" fillId="40" borderId="33" xfId="0" applyFont="1" applyFill="1" applyBorder="1" applyAlignment="1">
      <alignment horizontal="left"/>
    </xf>
    <xf numFmtId="0" fontId="0" fillId="0" borderId="32" xfId="294" applyFill="1" applyBorder="1" applyAlignment="1">
      <alignment horizontal="center"/>
      <protection/>
    </xf>
    <xf numFmtId="0" fontId="0" fillId="0" borderId="33" xfId="294" applyBorder="1" applyAlignment="1">
      <alignment horizontal="center"/>
      <protection/>
    </xf>
    <xf numFmtId="0" fontId="0" fillId="0" borderId="27" xfId="294" applyBorder="1">
      <alignment/>
      <protection/>
    </xf>
    <xf numFmtId="0" fontId="0" fillId="0" borderId="33" xfId="294" applyFill="1" applyBorder="1" applyAlignment="1">
      <alignment horizontal="center"/>
      <protection/>
    </xf>
    <xf numFmtId="0" fontId="0" fillId="0" borderId="33" xfId="294" applyFill="1" applyBorder="1" applyAlignment="1">
      <alignment horizontal="left"/>
      <protection/>
    </xf>
    <xf numFmtId="0" fontId="0" fillId="0" borderId="29" xfId="294" applyFill="1" applyBorder="1" applyAlignment="1">
      <alignment horizontal="center"/>
      <protection/>
    </xf>
    <xf numFmtId="0" fontId="0" fillId="0" borderId="11" xfId="0" applyFill="1" applyBorder="1" applyAlignment="1">
      <alignment horizontal="left"/>
    </xf>
    <xf numFmtId="0" fontId="0" fillId="0" borderId="11" xfId="227" applyFont="1" applyFill="1" applyBorder="1" applyAlignment="1">
      <alignment horizontal="center"/>
      <protection/>
    </xf>
    <xf numFmtId="173" fontId="0" fillId="0" borderId="11" xfId="48" applyNumberFormat="1" applyFont="1" applyFill="1" applyBorder="1" applyAlignment="1">
      <alignment horizontal="right"/>
    </xf>
    <xf numFmtId="0" fontId="0" fillId="42" borderId="11" xfId="0" applyFill="1" applyBorder="1" applyAlignment="1">
      <alignment horizontal="center"/>
    </xf>
    <xf numFmtId="16" fontId="0" fillId="40" borderId="37" xfId="0" applyNumberFormat="1" applyFont="1" applyFill="1" applyBorder="1" applyAlignment="1">
      <alignment horizontal="left"/>
    </xf>
    <xf numFmtId="0" fontId="0" fillId="0" borderId="40" xfId="0" applyFont="1" applyFill="1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0" fillId="44" borderId="12" xfId="0" applyFont="1" applyFill="1" applyBorder="1" applyAlignment="1">
      <alignment horizontal="center"/>
    </xf>
    <xf numFmtId="16" fontId="0" fillId="42" borderId="12" xfId="0" applyNumberFormat="1" applyFont="1" applyFill="1" applyBorder="1" applyAlignment="1">
      <alignment/>
    </xf>
    <xf numFmtId="16" fontId="0" fillId="48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6" fontId="0" fillId="48" borderId="12" xfId="0" applyNumberFormat="1" applyFont="1" applyFill="1" applyBorder="1" applyAlignment="1">
      <alignment horizontal="center"/>
    </xf>
    <xf numFmtId="16" fontId="0" fillId="0" borderId="12" xfId="0" applyNumberFormat="1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 horizontal="left"/>
    </xf>
    <xf numFmtId="173" fontId="0" fillId="0" borderId="0" xfId="47" applyNumberFormat="1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65" fillId="0" borderId="0" xfId="0" applyFont="1" applyAlignment="1">
      <alignment/>
    </xf>
    <xf numFmtId="0" fontId="0" fillId="49" borderId="0" xfId="0" applyFill="1" applyAlignment="1">
      <alignment/>
    </xf>
    <xf numFmtId="0" fontId="66" fillId="0" borderId="0" xfId="0" applyFont="1" applyAlignment="1">
      <alignment/>
    </xf>
    <xf numFmtId="0" fontId="0" fillId="49" borderId="28" xfId="0" applyFill="1" applyBorder="1" applyAlignment="1">
      <alignment/>
    </xf>
    <xf numFmtId="0" fontId="0" fillId="38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40" borderId="36" xfId="0" applyFont="1" applyFill="1" applyBorder="1" applyAlignment="1">
      <alignment horizontal="center" vertical="center"/>
    </xf>
    <xf numFmtId="0" fontId="0" fillId="0" borderId="36" xfId="294" applyFill="1" applyBorder="1" applyAlignment="1">
      <alignment horizontal="center" vertical="center"/>
      <protection/>
    </xf>
  </cellXfs>
  <cellStyles count="2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3 10" xfId="48"/>
    <cellStyle name="Comma 13 11" xfId="49"/>
    <cellStyle name="Comma 13 11 2" xfId="50"/>
    <cellStyle name="Comma 13 12" xfId="51"/>
    <cellStyle name="Comma 13 12 2" xfId="52"/>
    <cellStyle name="Comma 13 13" xfId="53"/>
    <cellStyle name="Comma 13 13 2" xfId="54"/>
    <cellStyle name="Comma 13 2" xfId="55"/>
    <cellStyle name="Comma 13 3" xfId="56"/>
    <cellStyle name="Comma 13 4" xfId="57"/>
    <cellStyle name="Comma 13 5" xfId="58"/>
    <cellStyle name="Comma 13 6" xfId="59"/>
    <cellStyle name="Comma 13 7" xfId="60"/>
    <cellStyle name="Comma 13 8" xfId="61"/>
    <cellStyle name="Comma 13 9" xfId="62"/>
    <cellStyle name="Comma 14" xfId="63"/>
    <cellStyle name="Comma 15" xfId="64"/>
    <cellStyle name="Comma 16" xfId="65"/>
    <cellStyle name="Comma 17" xfId="66"/>
    <cellStyle name="Comma 18" xfId="67"/>
    <cellStyle name="Comma 19" xfId="68"/>
    <cellStyle name="Comma 2" xfId="69"/>
    <cellStyle name="Comma 2 2" xfId="70"/>
    <cellStyle name="Comma 2 2 2" xfId="71"/>
    <cellStyle name="Comma 2 3" xfId="72"/>
    <cellStyle name="Comma 2 4" xfId="73"/>
    <cellStyle name="Comma 20" xfId="74"/>
    <cellStyle name="Comma 21" xfId="75"/>
    <cellStyle name="Comma 22" xfId="76"/>
    <cellStyle name="Comma 23" xfId="77"/>
    <cellStyle name="Comma 24" xfId="78"/>
    <cellStyle name="Comma 24 2" xfId="79"/>
    <cellStyle name="Comma 24 3" xfId="80"/>
    <cellStyle name="Comma 24 4" xfId="81"/>
    <cellStyle name="Comma 24 5" xfId="82"/>
    <cellStyle name="Comma 24 5 2" xfId="83"/>
    <cellStyle name="Comma 24 6" xfId="84"/>
    <cellStyle name="Comma 24 6 2" xfId="85"/>
    <cellStyle name="Comma 24 7" xfId="86"/>
    <cellStyle name="Comma 24 7 2" xfId="87"/>
    <cellStyle name="Comma 25" xfId="88"/>
    <cellStyle name="Comma 26" xfId="89"/>
    <cellStyle name="Comma 27" xfId="90"/>
    <cellStyle name="Comma 28" xfId="91"/>
    <cellStyle name="Comma 29" xfId="92"/>
    <cellStyle name="Comma 3" xfId="93"/>
    <cellStyle name="Comma 3 2" xfId="94"/>
    <cellStyle name="Comma 3 2 2" xfId="95"/>
    <cellStyle name="Comma 3 3" xfId="96"/>
    <cellStyle name="Comma 30" xfId="97"/>
    <cellStyle name="Comma 31" xfId="98"/>
    <cellStyle name="Comma 32" xfId="99"/>
    <cellStyle name="Comma 33" xfId="100"/>
    <cellStyle name="Comma 34" xfId="101"/>
    <cellStyle name="Comma 35" xfId="102"/>
    <cellStyle name="Comma 36" xfId="103"/>
    <cellStyle name="Comma 37" xfId="104"/>
    <cellStyle name="Comma 38" xfId="105"/>
    <cellStyle name="Comma 38 2" xfId="106"/>
    <cellStyle name="Comma 39" xfId="107"/>
    <cellStyle name="Comma 4" xfId="108"/>
    <cellStyle name="Comma 4 2" xfId="109"/>
    <cellStyle name="Comma 4 3" xfId="110"/>
    <cellStyle name="Comma 4 3 2" xfId="111"/>
    <cellStyle name="Comma 40" xfId="112"/>
    <cellStyle name="Comma 40 2" xfId="113"/>
    <cellStyle name="Comma 41" xfId="114"/>
    <cellStyle name="Comma 41 2" xfId="115"/>
    <cellStyle name="Comma 42" xfId="116"/>
    <cellStyle name="Comma 43" xfId="117"/>
    <cellStyle name="Comma 44" xfId="118"/>
    <cellStyle name="Comma 44 2" xfId="119"/>
    <cellStyle name="Comma 45" xfId="120"/>
    <cellStyle name="Comma 45 2" xfId="121"/>
    <cellStyle name="Comma 46" xfId="122"/>
    <cellStyle name="Comma 46 2" xfId="123"/>
    <cellStyle name="Comma 47" xfId="124"/>
    <cellStyle name="Comma 48" xfId="125"/>
    <cellStyle name="Comma 48 2" xfId="126"/>
    <cellStyle name="Comma 49" xfId="127"/>
    <cellStyle name="Comma 49 2" xfId="128"/>
    <cellStyle name="Comma 5" xfId="129"/>
    <cellStyle name="Comma 50" xfId="130"/>
    <cellStyle name="Comma 50 2" xfId="131"/>
    <cellStyle name="Comma 51" xfId="132"/>
    <cellStyle name="Comma 51 2" xfId="133"/>
    <cellStyle name="Comma 52" xfId="134"/>
    <cellStyle name="Comma 52 2" xfId="135"/>
    <cellStyle name="Comma 53" xfId="136"/>
    <cellStyle name="Comma 53 2" xfId="137"/>
    <cellStyle name="Comma 54" xfId="138"/>
    <cellStyle name="Comma 54 2" xfId="139"/>
    <cellStyle name="Comma 55" xfId="140"/>
    <cellStyle name="Comma 55 2" xfId="141"/>
    <cellStyle name="Comma 56" xfId="142"/>
    <cellStyle name="Comma 56 2" xfId="143"/>
    <cellStyle name="Comma 6" xfId="144"/>
    <cellStyle name="Comma 7" xfId="145"/>
    <cellStyle name="Comma 7 2" xfId="146"/>
    <cellStyle name="Comma 7 2 2" xfId="147"/>
    <cellStyle name="Comma 7 3" xfId="148"/>
    <cellStyle name="Comma 7 3 2" xfId="149"/>
    <cellStyle name="Comma 7 4" xfId="150"/>
    <cellStyle name="Comma 7 4 2" xfId="151"/>
    <cellStyle name="Comma 8" xfId="152"/>
    <cellStyle name="Comma 9" xfId="153"/>
    <cellStyle name="Comma_Book1" xfId="154"/>
    <cellStyle name="Currency" xfId="155"/>
    <cellStyle name="Currency [0]" xfId="156"/>
    <cellStyle name="Explanatory Text" xfId="157"/>
    <cellStyle name="Followed Hyperlink" xfId="158"/>
    <cellStyle name="Good" xfId="159"/>
    <cellStyle name="Heading 1" xfId="160"/>
    <cellStyle name="Heading 2" xfId="161"/>
    <cellStyle name="Heading 3" xfId="162"/>
    <cellStyle name="Heading 4" xfId="163"/>
    <cellStyle name="Hyperlink" xfId="164"/>
    <cellStyle name="Hyperlink 10" xfId="165"/>
    <cellStyle name="Hyperlink 11" xfId="166"/>
    <cellStyle name="Hyperlink 12" xfId="167"/>
    <cellStyle name="Hyperlink 13" xfId="168"/>
    <cellStyle name="Hyperlink 14" xfId="169"/>
    <cellStyle name="Hyperlink 15" xfId="170"/>
    <cellStyle name="Hyperlink 16" xfId="171"/>
    <cellStyle name="Hyperlink 17" xfId="172"/>
    <cellStyle name="Hyperlink 18" xfId="173"/>
    <cellStyle name="Hyperlink 19" xfId="174"/>
    <cellStyle name="Hyperlink 2" xfId="175"/>
    <cellStyle name="Hyperlink 2 2" xfId="176"/>
    <cellStyle name="Hyperlink 20" xfId="177"/>
    <cellStyle name="Hyperlink 21" xfId="178"/>
    <cellStyle name="Hyperlink 22" xfId="179"/>
    <cellStyle name="Hyperlink 23" xfId="180"/>
    <cellStyle name="Hyperlink 3" xfId="181"/>
    <cellStyle name="Hyperlink 4" xfId="182"/>
    <cellStyle name="Hyperlink 5" xfId="183"/>
    <cellStyle name="Hyperlink 6" xfId="184"/>
    <cellStyle name="Hyperlink 7" xfId="185"/>
    <cellStyle name="Hyperlink 8" xfId="186"/>
    <cellStyle name="Hyperlink 9" xfId="187"/>
    <cellStyle name="Input" xfId="188"/>
    <cellStyle name="Linked Cell" xfId="189"/>
    <cellStyle name="Neutral" xfId="190"/>
    <cellStyle name="Normal 10" xfId="191"/>
    <cellStyle name="Normal 11" xfId="192"/>
    <cellStyle name="Normal 12" xfId="193"/>
    <cellStyle name="Normal 13" xfId="194"/>
    <cellStyle name="Normal 13 2" xfId="195"/>
    <cellStyle name="Normal 13 3" xfId="196"/>
    <cellStyle name="Normal 13 4" xfId="197"/>
    <cellStyle name="Normal 13 5" xfId="198"/>
    <cellStyle name="Normal 13 5 2" xfId="199"/>
    <cellStyle name="Normal 13 6" xfId="200"/>
    <cellStyle name="Normal 13 6 2" xfId="201"/>
    <cellStyle name="Normal 13 7" xfId="202"/>
    <cellStyle name="Normal 13 7 2" xfId="203"/>
    <cellStyle name="Normal 14" xfId="204"/>
    <cellStyle name="Normal 15" xfId="205"/>
    <cellStyle name="Normal 16" xfId="206"/>
    <cellStyle name="Normal 17" xfId="207"/>
    <cellStyle name="Normal 18" xfId="208"/>
    <cellStyle name="Normal 19" xfId="209"/>
    <cellStyle name="Normal 19 2" xfId="210"/>
    <cellStyle name="Normal 19 3" xfId="211"/>
    <cellStyle name="Normal 19 4" xfId="212"/>
    <cellStyle name="Normal 19 5" xfId="213"/>
    <cellStyle name="Normal 19 5 2" xfId="214"/>
    <cellStyle name="Normal 19 6" xfId="215"/>
    <cellStyle name="Normal 19 6 2" xfId="216"/>
    <cellStyle name="Normal 19 7" xfId="217"/>
    <cellStyle name="Normal 19 7 2" xfId="218"/>
    <cellStyle name="Normal 2" xfId="219"/>
    <cellStyle name="Normal 2 2" xfId="220"/>
    <cellStyle name="Normal 2 2 2" xfId="221"/>
    <cellStyle name="Normal 2 2 3" xfId="222"/>
    <cellStyle name="Normal 2 3" xfId="223"/>
    <cellStyle name="Normal 2 3 2" xfId="224"/>
    <cellStyle name="Normal 2 4" xfId="225"/>
    <cellStyle name="Normal 2 4 2" xfId="226"/>
    <cellStyle name="Normal 2 5" xfId="227"/>
    <cellStyle name="Normal 20" xfId="228"/>
    <cellStyle name="Normal 21" xfId="229"/>
    <cellStyle name="Normal 22" xfId="230"/>
    <cellStyle name="Normal 22 2" xfId="231"/>
    <cellStyle name="Normal 22 3" xfId="232"/>
    <cellStyle name="Normal 22 4" xfId="233"/>
    <cellStyle name="Normal 23" xfId="234"/>
    <cellStyle name="Normal 23 2" xfId="235"/>
    <cellStyle name="Normal 23 3" xfId="236"/>
    <cellStyle name="Normal 23 4" xfId="237"/>
    <cellStyle name="Normal 24" xfId="238"/>
    <cellStyle name="Normal 24 2" xfId="239"/>
    <cellStyle name="Normal 24 3" xfId="240"/>
    <cellStyle name="Normal 24 4" xfId="241"/>
    <cellStyle name="Normal 24 5" xfId="242"/>
    <cellStyle name="Normal 25" xfId="243"/>
    <cellStyle name="Normal 25 2" xfId="244"/>
    <cellStyle name="Normal 25 3" xfId="245"/>
    <cellStyle name="Normal 25 4" xfId="246"/>
    <cellStyle name="Normal 26" xfId="247"/>
    <cellStyle name="Normal 27" xfId="248"/>
    <cellStyle name="Normal 28" xfId="249"/>
    <cellStyle name="Normal 29" xfId="250"/>
    <cellStyle name="Normal 3" xfId="251"/>
    <cellStyle name="Normal 3 2" xfId="252"/>
    <cellStyle name="Normal 3 3" xfId="253"/>
    <cellStyle name="Normal 3 3 2" xfId="254"/>
    <cellStyle name="Normal 3 4" xfId="255"/>
    <cellStyle name="Normal 30" xfId="256"/>
    <cellStyle name="Normal 31" xfId="257"/>
    <cellStyle name="Normal 32" xfId="258"/>
    <cellStyle name="Normal 33" xfId="259"/>
    <cellStyle name="Normal 33 2" xfId="260"/>
    <cellStyle name="Normal 34" xfId="261"/>
    <cellStyle name="Normal 34 2" xfId="262"/>
    <cellStyle name="Normal 35" xfId="263"/>
    <cellStyle name="Normal 35 2" xfId="264"/>
    <cellStyle name="Normal 36" xfId="265"/>
    <cellStyle name="Normal 36 2" xfId="266"/>
    <cellStyle name="Normal 37" xfId="267"/>
    <cellStyle name="Normal 37 2" xfId="268"/>
    <cellStyle name="Normal 38" xfId="269"/>
    <cellStyle name="Normal 38 2" xfId="270"/>
    <cellStyle name="Normal 39" xfId="271"/>
    <cellStyle name="Normal 39 2" xfId="272"/>
    <cellStyle name="Normal 4" xfId="273"/>
    <cellStyle name="Normal 40" xfId="274"/>
    <cellStyle name="Normal 40 2" xfId="275"/>
    <cellStyle name="Normal 41" xfId="276"/>
    <cellStyle name="Normal 41 2" xfId="277"/>
    <cellStyle name="Normal 42" xfId="278"/>
    <cellStyle name="Normal 42 2" xfId="279"/>
    <cellStyle name="Normal 43" xfId="280"/>
    <cellStyle name="Normal 44" xfId="281"/>
    <cellStyle name="Normal 44 2" xfId="282"/>
    <cellStyle name="Normal 5" xfId="283"/>
    <cellStyle name="Normal 6" xfId="284"/>
    <cellStyle name="Normal 7" xfId="285"/>
    <cellStyle name="Normal 8" xfId="286"/>
    <cellStyle name="Normal 9" xfId="287"/>
    <cellStyle name="Normal 9 2" xfId="288"/>
    <cellStyle name="Normal 9 2 2" xfId="289"/>
    <cellStyle name="Normal 9 3" xfId="290"/>
    <cellStyle name="Normal 9 3 2" xfId="291"/>
    <cellStyle name="Normal 9 4" xfId="292"/>
    <cellStyle name="Normal 9 4 2" xfId="293"/>
    <cellStyle name="Normal_Book1" xfId="294"/>
    <cellStyle name="Note" xfId="295"/>
    <cellStyle name="Output" xfId="296"/>
    <cellStyle name="Percent" xfId="297"/>
    <cellStyle name="Title" xfId="298"/>
    <cellStyle name="Total" xfId="299"/>
    <cellStyle name="Warning Text" xfId="3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money.yandex.ru/shop.xml?scid=336&amp;payment-id=302725435148045465" TargetMode="External" /><Relationship Id="rId3" Type="http://schemas.openxmlformats.org/officeDocument/2006/relationships/hyperlink" Target="https://money.yandex.ru/shop.xml?scid=336&amp;payment-id=302725435148045465" TargetMode="External" /><Relationship Id="rId4" Type="http://schemas.openxmlformats.org/officeDocument/2006/relationships/hyperlink" Target="https://money.yandex.ru/shop.xml?scid=335&amp;payment-id=302639951095042436" TargetMode="External" /><Relationship Id="rId5" Type="http://schemas.openxmlformats.org/officeDocument/2006/relationships/hyperlink" Target="https://money.yandex.ru/shop.xml?scid=335&amp;payment-id=302639951095042436" TargetMode="External" /><Relationship Id="rId6" Type="http://schemas.openxmlformats.org/officeDocument/2006/relationships/hyperlink" Target="https://money.yandex.ru/shop.xml?scid=336&amp;payment-id=302639704764042436" TargetMode="External" /><Relationship Id="rId7" Type="http://schemas.openxmlformats.org/officeDocument/2006/relationships/hyperlink" Target="https://money.yandex.ru/shop.xml?scid=336&amp;payment-id=302639704764042436" TargetMode="External" /><Relationship Id="rId8" Type="http://schemas.openxmlformats.org/officeDocument/2006/relationships/hyperlink" Target="https://money.yandex.ru/shop.xml?scid=335&amp;payment-id=302639516302041483" TargetMode="External" /><Relationship Id="rId9" Type="http://schemas.openxmlformats.org/officeDocument/2006/relationships/hyperlink" Target="https://money.yandex.ru/shop.xml?scid=335&amp;payment-id=302639516302041483" TargetMode="External" /><Relationship Id="rId10" Type="http://schemas.openxmlformats.org/officeDocument/2006/relationships/image" Target="../media/image2.png" /><Relationship Id="rId11" Type="http://schemas.openxmlformats.org/officeDocument/2006/relationships/hyperlink" Target="https://money.yandex.ru/payback-save.xml?sum=222.77&amp;sum_k=221.66&amp;email=Falcorr&amp;to-account=41001221194382&amp;short-dest=%D0%A1%D0%BF%D0%B0%D1%81%D0%B8%D0%B1%D0%BE%20%D0%B7%D0%B0%3A%20%D0%9F%D0%B5%D1%80%D0%B5%D0%B2%D0%BE%D0%B4%20%D1%81%20%D0%AF%D0%BD%D0%B4%D0%B5%D0%BA%D1%81.%D0%9A%D0%BE%D1%88%D0%B5%D0%BB%D1%8C%D0%BA%D0%B0" TargetMode="External" /><Relationship Id="rId12" Type="http://schemas.openxmlformats.org/officeDocument/2006/relationships/hyperlink" Target="https://money.yandex.ru/payback-save.xml?sum=222.77&amp;sum_k=221.66&amp;email=Falcorr&amp;to-account=41001221194382&amp;short-dest=%D0%A1%D0%BF%D0%B0%D1%81%D0%B8%D0%B1%D0%BE%20%D0%B7%D0%B0%3A%20%D0%9F%D0%B5%D1%80%D0%B5%D0%B2%D0%BE%D0%B4%20%D1%81%20%D0%AF%D0%BD%D0%B4%D0%B5%D0%BA%D1%81.%D0%9A%D0%BE%D1%88%D0%B5%D0%BB%D1%8C%D0%BA%D0%B0" TargetMode="External" /><Relationship Id="rId13" Type="http://schemas.openxmlformats.org/officeDocument/2006/relationships/hyperlink" Target="https://money.yandex.ru/shop.xml?scid=335&amp;payment-id=302428485618042436" TargetMode="External" /><Relationship Id="rId14" Type="http://schemas.openxmlformats.org/officeDocument/2006/relationships/hyperlink" Target="https://money.yandex.ru/shop.xml?scid=335&amp;payment-id=302428485618042436" TargetMode="External" /><Relationship Id="rId15" Type="http://schemas.openxmlformats.org/officeDocument/2006/relationships/hyperlink" Target="https://money.yandex.ru/payback-save.xml?sum=295.18&amp;sum_k=293.7&amp;email=&amp;to-account=41001345943952&amp;short-dest=%D0%A1%D0%BF%D0%B0%D1%81%D0%B8%D0%B1%D0%BE%20%D0%B7%D0%B0%3A%20NetExchange.RU%3A%20payment%20%23101426&amp;type=numb" TargetMode="External" /><Relationship Id="rId16" Type="http://schemas.openxmlformats.org/officeDocument/2006/relationships/hyperlink" Target="https://money.yandex.ru/payback-save.xml?sum=295.18&amp;sum_k=293.7&amp;email=&amp;to-account=41001345943952&amp;short-dest=%D0%A1%D0%BF%D0%B0%D1%81%D0%B8%D0%B1%D0%BE%20%D0%B7%D0%B0%3A%20NetExchange.RU%3A%20payment%20%23101426&amp;type=numb" TargetMode="External" /><Relationship Id="rId17" Type="http://schemas.openxmlformats.org/officeDocument/2006/relationships/hyperlink" Target="https://money.yandex.ru/payback-save.xml?sum=1292.89&amp;sum_k=1286.43&amp;email=londonmoskva&amp;to-account=41001269165261&amp;short-dest=%D0%A1%D0%BF%D0%B0%D1%81%D0%B8%D0%B1%D0%BE%20%D0%B7%D0%B0%3A%20%D0%9F%D0%B5%D1%80%D0%B5%D0%B2%D0%BE%D0%B4%20%D1%81%20%D0%AF%D0%BD%D0%B4%D0%B5%D0%BA%D1%81.%D0%9A%D0%BE%D1%88%D0%B5%D0%BB%D1%8C%D0%BA%D0%B0" TargetMode="External" /><Relationship Id="rId18" Type="http://schemas.openxmlformats.org/officeDocument/2006/relationships/hyperlink" Target="https://money.yandex.ru/payback-save.xml?sum=1292.89&amp;sum_k=1286.43&amp;email=londonmoskva&amp;to-account=41001269165261&amp;short-dest=%D0%A1%D0%BF%D0%B0%D1%81%D0%B8%D0%B1%D0%BE%20%D0%B7%D0%B0%3A%20%D0%9F%D0%B5%D1%80%D0%B5%D0%B2%D0%BE%D0%B4%20%D1%81%20%D0%AF%D0%BD%D0%B4%D0%B5%D0%BA%D1%81.%D0%9A%D0%BE%D1%88%D0%B5%D0%BB%D1%8C%D0%BA%D0%B0" TargetMode="External" /><Relationship Id="rId19" Type="http://schemas.openxmlformats.org/officeDocument/2006/relationships/hyperlink" Target="https://money.yandex.ru/shop.xml?scid=767&amp;payment-id=301986643262055561" TargetMode="External" /><Relationship Id="rId20" Type="http://schemas.openxmlformats.org/officeDocument/2006/relationships/hyperlink" Target="https://money.yandex.ru/shop.xml?scid=767&amp;payment-id=301986643262055561" TargetMode="External" /><Relationship Id="rId21" Type="http://schemas.openxmlformats.org/officeDocument/2006/relationships/hyperlink" Target="https://money.yandex.ru/shop.xml?scid=335&amp;payment-id=301925919586042436" TargetMode="External" /><Relationship Id="rId22" Type="http://schemas.openxmlformats.org/officeDocument/2006/relationships/hyperlink" Target="https://money.yandex.ru/shop.xml?scid=335&amp;payment-id=301925919586042436" TargetMode="External" /><Relationship Id="rId23" Type="http://schemas.openxmlformats.org/officeDocument/2006/relationships/hyperlink" Target="https://money.yandex.ru/shop.xml?scid=335&amp;payment-id=301568733301042436" TargetMode="External" /><Relationship Id="rId24" Type="http://schemas.openxmlformats.org/officeDocument/2006/relationships/hyperlink" Target="https://money.yandex.ru/shop.xml?scid=335&amp;payment-id=301568733301042436" TargetMode="External" /><Relationship Id="rId25" Type="http://schemas.openxmlformats.org/officeDocument/2006/relationships/hyperlink" Target="https://money.yandex.ru/shop.xml?scid=335&amp;payment-id=301568453282034800" TargetMode="External" /><Relationship Id="rId26" Type="http://schemas.openxmlformats.org/officeDocument/2006/relationships/hyperlink" Target="https://money.yandex.ru/shop.xml?scid=335&amp;payment-id=301568453282034800" TargetMode="External" /><Relationship Id="rId27" Type="http://schemas.openxmlformats.org/officeDocument/2006/relationships/hyperlink" Target="https://money.yandex.ru/shop.xml?scid=343&amp;payment-id=311331885288045561" TargetMode="External" /><Relationship Id="rId28" Type="http://schemas.openxmlformats.org/officeDocument/2006/relationships/hyperlink" Target="https://money.yandex.ru/shop.xml?scid=343&amp;payment-id=311331885288045561" TargetMode="External" /><Relationship Id="rId29" Type="http://schemas.openxmlformats.org/officeDocument/2006/relationships/hyperlink" Target="https://money.yandex.ru/shop.xml?scid=336&amp;payment-id=311331778913045785" TargetMode="External" /><Relationship Id="rId30" Type="http://schemas.openxmlformats.org/officeDocument/2006/relationships/hyperlink" Target="https://money.yandex.ru/shop.xml?scid=336&amp;payment-id=311331778913045785" TargetMode="External" /><Relationship Id="rId31" Type="http://schemas.openxmlformats.org/officeDocument/2006/relationships/hyperlink" Target="https://money.yandex.ru/shop.xml?scid=767&amp;payment-id=310748014523082059" TargetMode="External" /><Relationship Id="rId32" Type="http://schemas.openxmlformats.org/officeDocument/2006/relationships/hyperlink" Target="https://money.yandex.ru/shop.xml?scid=767&amp;payment-id=310748014523082059" TargetMode="External" /><Relationship Id="rId33" Type="http://schemas.openxmlformats.org/officeDocument/2006/relationships/hyperlink" Target="https://money.yandex.ru/shop.xml?scid=1947&amp;payment-id=310507039494028113" TargetMode="External" /><Relationship Id="rId34" Type="http://schemas.openxmlformats.org/officeDocument/2006/relationships/hyperlink" Target="https://money.yandex.ru/shop.xml?scid=1947&amp;payment-id=310507039494028113" TargetMode="External" /><Relationship Id="rId35" Type="http://schemas.openxmlformats.org/officeDocument/2006/relationships/hyperlink" Target="https://money.yandex.ru/payback-save.xml?sum=707.06&amp;sum_k=703.52&amp;email=Fenixel&amp;to-account=41001441481337&amp;short-dest=%D0%A1%D0%BF%D0%B0%D1%81%D0%B8%D0%B1%D0%BE%20%D0%B7%D0%B0%3A%20%D0%9F%D0%B5%D1%80%D0%B5%D0%B2%D0%BE%D0%B4%20%D1%81%20%D0%AF%D0%BD%D0%B4%D0%B5%D0%BA%D1%81.%D0%9A%D0%BE%D1%88%D0%B5%D0%BB%D1%8C%D0%BA%D0%B0" TargetMode="External" /><Relationship Id="rId36" Type="http://schemas.openxmlformats.org/officeDocument/2006/relationships/hyperlink" Target="https://money.yandex.ru/payback-save.xml?sum=707.06&amp;sum_k=703.52&amp;email=Fenixel&amp;to-account=41001441481337&amp;short-dest=%D0%A1%D0%BF%D0%B0%D1%81%D0%B8%D0%B1%D0%BE%20%D0%B7%D0%B0%3A%20%D0%9F%D0%B5%D1%80%D0%B5%D0%B2%D0%BE%D0%B4%20%D1%81%20%D0%AF%D0%BD%D0%B4%D0%B5%D0%BA%D1%81.%D0%9A%D0%BE%D1%88%D0%B5%D0%BB%D1%8C%D0%BA%D0%B0" TargetMode="External" /><Relationship Id="rId37" Type="http://schemas.openxmlformats.org/officeDocument/2006/relationships/hyperlink" Target="https://money.yandex.ru/shop.xml?scid=767&amp;payment-id=309202117681089516" TargetMode="External" /><Relationship Id="rId38" Type="http://schemas.openxmlformats.org/officeDocument/2006/relationships/hyperlink" Target="https://money.yandex.ru/shop.xml?scid=767&amp;payment-id=309202117681089516" TargetMode="External" /><Relationship Id="rId39" Type="http://schemas.openxmlformats.org/officeDocument/2006/relationships/hyperlink" Target="https://money.yandex.ru/shop.xml?scid=2450&amp;payment-id=309079089528046456" TargetMode="External" /><Relationship Id="rId40" Type="http://schemas.openxmlformats.org/officeDocument/2006/relationships/hyperlink" Target="https://money.yandex.ru/shop.xml?scid=2450&amp;payment-id=309079089528046456" TargetMode="External" /><Relationship Id="rId41" Type="http://schemas.openxmlformats.org/officeDocument/2006/relationships/hyperlink" Target="https://money.yandex.ru/shop.xml?scid=335&amp;payment-id=308776545130042436" TargetMode="External" /><Relationship Id="rId42" Type="http://schemas.openxmlformats.org/officeDocument/2006/relationships/hyperlink" Target="https://money.yandex.ru/shop.xml?scid=335&amp;payment-id=308776545130042436" TargetMode="External" /><Relationship Id="rId43" Type="http://schemas.openxmlformats.org/officeDocument/2006/relationships/hyperlink" Target="https://money.yandex.ru/payback-save.xml?sum=2110.55&amp;sum_k=2100&amp;email=lee-stasya1&amp;to-account=41001349990127&amp;short-dest=%D0%A1%D0%BF%D0%B0%D1%81%D0%B8%D0%B1%D0%BE%20%D0%B7%D0%B0%3A%20%D0%9F%D0%B5%D1%80%D0%B5%D0%B2%D0%BE%D0%B4%20%D1%81%20%D0%AF%D0%BD%D0%B4%D0%B5%D0%BA%D1%81.%D0%9A%D0%BE%D1%88%D0%B5%D0%BB%D1%8C%D0%BA%D0%B0" TargetMode="External" /><Relationship Id="rId44" Type="http://schemas.openxmlformats.org/officeDocument/2006/relationships/hyperlink" Target="https://money.yandex.ru/payback-save.xml?sum=2110.55&amp;sum_k=2100&amp;email=lee-stasya1&amp;to-account=41001349990127&amp;short-dest=%D0%A1%D0%BF%D0%B0%D1%81%D0%B8%D0%B1%D0%BE%20%D0%B7%D0%B0%3A%20%D0%9F%D0%B5%D1%80%D0%B5%D0%B2%D0%BE%D0%B4%20%D1%81%20%D0%AF%D0%BD%D0%B4%D0%B5%D0%BA%D1%81.%D0%9A%D0%BE%D1%88%D0%B5%D0%BB%D1%8C%D0%BA%D0%B0" TargetMode="External" /><Relationship Id="rId45" Type="http://schemas.openxmlformats.org/officeDocument/2006/relationships/hyperlink" Target="https://money.yandex.ru/shop.xml?scid=343&amp;payment-id=314266878931046456" TargetMode="External" /><Relationship Id="rId46" Type="http://schemas.openxmlformats.org/officeDocument/2006/relationships/hyperlink" Target="https://money.yandex.ru/shop.xml?scid=767&amp;payment-id=314266762876012436" TargetMode="External" /><Relationship Id="rId47" Type="http://schemas.openxmlformats.org/officeDocument/2006/relationships/hyperlink" Target="https://money.yandex.ru/shop.xml?scid=767&amp;payment-id=314266762876012436" TargetMode="External" /><Relationship Id="rId48" Type="http://schemas.openxmlformats.org/officeDocument/2006/relationships/hyperlink" Target="https://money.yandex.ru/shop.xml?scid=1947&amp;payment-id=313099544447042436" TargetMode="External" /><Relationship Id="rId49" Type="http://schemas.openxmlformats.org/officeDocument/2006/relationships/hyperlink" Target="https://money.yandex.ru/shop.xml?scid=1947&amp;payment-id=313099544447042436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167</xdr:row>
      <xdr:rowOff>0</xdr:rowOff>
    </xdr:from>
    <xdr:to>
      <xdr:col>5</xdr:col>
      <xdr:colOff>123825</xdr:colOff>
      <xdr:row>271</xdr:row>
      <xdr:rowOff>123825</xdr:rowOff>
    </xdr:to>
    <xdr:pic>
      <xdr:nvPicPr>
        <xdr:cNvPr id="1" name="Picture 10" descr="https://money.yandex.ru/i/i-refresh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123825</xdr:colOff>
      <xdr:row>271</xdr:row>
      <xdr:rowOff>123825</xdr:rowOff>
    </xdr:to>
    <xdr:pic>
      <xdr:nvPicPr>
        <xdr:cNvPr id="2" name="Picture 12" descr="https://money.yandex.ru/i/i-refresh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123825</xdr:colOff>
      <xdr:row>271</xdr:row>
      <xdr:rowOff>123825</xdr:rowOff>
    </xdr:to>
    <xdr:pic>
      <xdr:nvPicPr>
        <xdr:cNvPr id="3" name="Picture 14" descr="https://money.yandex.ru/i/i-refresh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123825</xdr:colOff>
      <xdr:row>271</xdr:row>
      <xdr:rowOff>123825</xdr:rowOff>
    </xdr:to>
    <xdr:pic>
      <xdr:nvPicPr>
        <xdr:cNvPr id="4" name="Picture 16" descr="https://money.yandex.ru/i/i-refresh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123825</xdr:colOff>
      <xdr:row>271</xdr:row>
      <xdr:rowOff>123825</xdr:rowOff>
    </xdr:to>
    <xdr:pic>
      <xdr:nvPicPr>
        <xdr:cNvPr id="5" name="Picture 18" descr="https://money.yandex.ru/i/i-return.gif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00725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123825</xdr:colOff>
      <xdr:row>271</xdr:row>
      <xdr:rowOff>123825</xdr:rowOff>
    </xdr:to>
    <xdr:pic>
      <xdr:nvPicPr>
        <xdr:cNvPr id="6" name="Picture 20" descr="https://money.yandex.ru/i/i-refresh.gif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123825</xdr:colOff>
      <xdr:row>271</xdr:row>
      <xdr:rowOff>123825</xdr:rowOff>
    </xdr:to>
    <xdr:pic>
      <xdr:nvPicPr>
        <xdr:cNvPr id="7" name="Picture 22" descr="https://money.yandex.ru/i/i-return.gif">
          <a:hlinkClick r:id="rId16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00725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123825</xdr:colOff>
      <xdr:row>271</xdr:row>
      <xdr:rowOff>123825</xdr:rowOff>
    </xdr:to>
    <xdr:pic>
      <xdr:nvPicPr>
        <xdr:cNvPr id="8" name="Picture 25" descr="https://money.yandex.ru/i/i-return.gif">
          <a:hlinkClick r:id="rId18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00725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123825</xdr:colOff>
      <xdr:row>271</xdr:row>
      <xdr:rowOff>123825</xdr:rowOff>
    </xdr:to>
    <xdr:pic>
      <xdr:nvPicPr>
        <xdr:cNvPr id="9" name="Picture 27" descr="https://money.yandex.ru/i/i-refresh.gif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123825</xdr:colOff>
      <xdr:row>271</xdr:row>
      <xdr:rowOff>123825</xdr:rowOff>
    </xdr:to>
    <xdr:pic>
      <xdr:nvPicPr>
        <xdr:cNvPr id="10" name="Picture 29" descr="https://money.yandex.ru/i/i-refresh.gif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123825</xdr:colOff>
      <xdr:row>271</xdr:row>
      <xdr:rowOff>123825</xdr:rowOff>
    </xdr:to>
    <xdr:pic>
      <xdr:nvPicPr>
        <xdr:cNvPr id="11" name="Picture 32" descr="https://money.yandex.ru/i/i-refresh.gif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123825</xdr:colOff>
      <xdr:row>271</xdr:row>
      <xdr:rowOff>123825</xdr:rowOff>
    </xdr:to>
    <xdr:pic>
      <xdr:nvPicPr>
        <xdr:cNvPr id="12" name="Picture 34" descr="https://money.yandex.ru/i/i-refresh.gif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185</xdr:row>
      <xdr:rowOff>0</xdr:rowOff>
    </xdr:from>
    <xdr:to>
      <xdr:col>6</xdr:col>
      <xdr:colOff>123825</xdr:colOff>
      <xdr:row>271</xdr:row>
      <xdr:rowOff>123825</xdr:rowOff>
    </xdr:to>
    <xdr:pic>
      <xdr:nvPicPr>
        <xdr:cNvPr id="13" name="Picture 1024" descr="https://money.yandex.ru/i/i-refresh.gif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186</xdr:row>
      <xdr:rowOff>0</xdr:rowOff>
    </xdr:from>
    <xdr:to>
      <xdr:col>6</xdr:col>
      <xdr:colOff>123825</xdr:colOff>
      <xdr:row>271</xdr:row>
      <xdr:rowOff>123825</xdr:rowOff>
    </xdr:to>
    <xdr:pic>
      <xdr:nvPicPr>
        <xdr:cNvPr id="14" name="Picture 1026" descr="https://money.yandex.ru/i/i-refresh.gif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7</xdr:col>
      <xdr:colOff>123825</xdr:colOff>
      <xdr:row>271</xdr:row>
      <xdr:rowOff>123825</xdr:rowOff>
    </xdr:to>
    <xdr:pic>
      <xdr:nvPicPr>
        <xdr:cNvPr id="15" name="Picture 1032" descr="https://money.yandex.ru/i/i-refresh.gif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7</xdr:col>
      <xdr:colOff>123825</xdr:colOff>
      <xdr:row>271</xdr:row>
      <xdr:rowOff>123825</xdr:rowOff>
    </xdr:to>
    <xdr:pic>
      <xdr:nvPicPr>
        <xdr:cNvPr id="16" name="Picture 1034" descr="https://money.yandex.ru/i/i-refresh.gif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7</xdr:col>
      <xdr:colOff>123825</xdr:colOff>
      <xdr:row>271</xdr:row>
      <xdr:rowOff>123825</xdr:rowOff>
    </xdr:to>
    <xdr:pic>
      <xdr:nvPicPr>
        <xdr:cNvPr id="17" name="Picture 1045" descr="https://money.yandex.ru/i/i-return.gif">
          <a:hlinkClick r:id="rId36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53350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123825</xdr:colOff>
      <xdr:row>271</xdr:row>
      <xdr:rowOff>123825</xdr:rowOff>
    </xdr:to>
    <xdr:pic>
      <xdr:nvPicPr>
        <xdr:cNvPr id="18" name="Picture 1048" descr="https://money.yandex.ru/i/i-refresh.gif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196</xdr:row>
      <xdr:rowOff>0</xdr:rowOff>
    </xdr:from>
    <xdr:to>
      <xdr:col>8</xdr:col>
      <xdr:colOff>123825</xdr:colOff>
      <xdr:row>271</xdr:row>
      <xdr:rowOff>123825</xdr:rowOff>
    </xdr:to>
    <xdr:pic>
      <xdr:nvPicPr>
        <xdr:cNvPr id="19" name="Picture 1050" descr="https://money.yandex.ru/i/i-refresh.gif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197</xdr:row>
      <xdr:rowOff>0</xdr:rowOff>
    </xdr:from>
    <xdr:to>
      <xdr:col>8</xdr:col>
      <xdr:colOff>123825</xdr:colOff>
      <xdr:row>271</xdr:row>
      <xdr:rowOff>123825</xdr:rowOff>
    </xdr:to>
    <xdr:pic>
      <xdr:nvPicPr>
        <xdr:cNvPr id="20" name="Picture 1052" descr="https://money.yandex.ru/i/i-refresh.gif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198</xdr:row>
      <xdr:rowOff>0</xdr:rowOff>
    </xdr:from>
    <xdr:to>
      <xdr:col>8</xdr:col>
      <xdr:colOff>123825</xdr:colOff>
      <xdr:row>271</xdr:row>
      <xdr:rowOff>123825</xdr:rowOff>
    </xdr:to>
    <xdr:pic>
      <xdr:nvPicPr>
        <xdr:cNvPr id="21" name="Picture 1054" descr="https://money.yandex.ru/i/i-return.gif">
          <a:hlinkClick r:id="rId44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39175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193</xdr:row>
      <xdr:rowOff>0</xdr:rowOff>
    </xdr:from>
    <xdr:ext cx="123825" cy="123825"/>
    <xdr:sp>
      <xdr:nvSpPr>
        <xdr:cNvPr id="22" name="AutoShape 1024" descr="https://money.yandex.ru/i/i-refresh.gif">
          <a:hlinkClick r:id="rId45"/>
        </xdr:cNvPr>
        <xdr:cNvSpPr>
          <a:spLocks noChangeAspect="1"/>
        </xdr:cNvSpPr>
      </xdr:nvSpPr>
      <xdr:spPr>
        <a:xfrm>
          <a:off x="7753350" y="91344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209</xdr:row>
      <xdr:rowOff>0</xdr:rowOff>
    </xdr:from>
    <xdr:to>
      <xdr:col>7</xdr:col>
      <xdr:colOff>123825</xdr:colOff>
      <xdr:row>271</xdr:row>
      <xdr:rowOff>123825</xdr:rowOff>
    </xdr:to>
    <xdr:pic>
      <xdr:nvPicPr>
        <xdr:cNvPr id="23" name="Picture 1026" descr="https://money.yandex.ru/i/i-refresh.gif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7</xdr:col>
      <xdr:colOff>123825</xdr:colOff>
      <xdr:row>271</xdr:row>
      <xdr:rowOff>123825</xdr:rowOff>
    </xdr:to>
    <xdr:pic>
      <xdr:nvPicPr>
        <xdr:cNvPr id="24" name="Picture 1031" descr="https://money.yandex.ru/i/i-refresh.gif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oney.yandex.ru/payment.xml?payment-id=298645437502020004&amp;scid=" TargetMode="External" /><Relationship Id="rId2" Type="http://schemas.openxmlformats.org/officeDocument/2006/relationships/hyperlink" Target="https://money.yandex.ru/payment.xml?payment-id=597241274848050009&amp;scid=767" TargetMode="External" /><Relationship Id="rId3" Type="http://schemas.openxmlformats.org/officeDocument/2006/relationships/hyperlink" Target="https://money.yandex.ru/payment.xml?payment-id=298560998758032004&amp;scid=" TargetMode="External" /><Relationship Id="rId4" Type="http://schemas.openxmlformats.org/officeDocument/2006/relationships/hyperlink" Target="https://money.yandex.ru/payment.xml?payment-id=298552751249096004&amp;scid=" TargetMode="External" /><Relationship Id="rId5" Type="http://schemas.openxmlformats.org/officeDocument/2006/relationships/hyperlink" Target="https://money.yandex.ru/payment.xml?payment-id=300215542916019004&amp;scid=" TargetMode="External" /><Relationship Id="rId6" Type="http://schemas.openxmlformats.org/officeDocument/2006/relationships/hyperlink" Target="https://money.yandex.ru/payment.xml?payment-id=301779599673018004&amp;scid=" TargetMode="External" /><Relationship Id="rId7" Type="http://schemas.openxmlformats.org/officeDocument/2006/relationships/hyperlink" Target="https://money.yandex.ru/payment.xml?payment-id=604069017608076009&amp;scid=767" TargetMode="External" /><Relationship Id="rId8" Type="http://schemas.openxmlformats.org/officeDocument/2006/relationships/hyperlink" Target="https://money.yandex.ru/payment.xml?payment-id=302169935258038004&amp;scid=" TargetMode="External" /><Relationship Id="rId9" Type="http://schemas.openxmlformats.org/officeDocument/2006/relationships/hyperlink" Target="https://money.yandex.ru/payment.xml?payment-id=604349405802028009&amp;scid=" TargetMode="External" /><Relationship Id="rId10" Type="http://schemas.openxmlformats.org/officeDocument/2006/relationships/hyperlink" Target="https://money.yandex.ru/payment.xml?payment-id=605253447066002009&amp;scid=767" TargetMode="External" /><Relationship Id="rId11" Type="http://schemas.openxmlformats.org/officeDocument/2006/relationships/hyperlink" Target="https://money.yandex.ru/payment.xml?payment-id=605253447066002009&amp;scid=767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9"/>
  <sheetViews>
    <sheetView tabSelected="1" zoomScalePageLayoutView="0" workbookViewId="0" topLeftCell="A35">
      <selection activeCell="C61" sqref="C61"/>
    </sheetView>
  </sheetViews>
  <sheetFormatPr defaultColWidth="9.140625" defaultRowHeight="12.75"/>
  <cols>
    <col min="1" max="1" width="13.421875" style="0" customWidth="1"/>
    <col min="2" max="2" width="9.28125" style="2" customWidth="1"/>
    <col min="3" max="3" width="28.8515625" style="2" customWidth="1"/>
    <col min="4" max="4" width="35.00390625" style="0" customWidth="1"/>
    <col min="5" max="5" width="21.00390625" style="2" customWidth="1"/>
    <col min="6" max="6" width="16.421875" style="0" customWidth="1"/>
    <col min="7" max="7" width="10.7109375" style="0" customWidth="1"/>
  </cols>
  <sheetData>
    <row r="1" ht="12.75">
      <c r="A1" s="33" t="s">
        <v>921</v>
      </c>
    </row>
    <row r="2" ht="12.75"/>
    <row r="3" ht="12.75">
      <c r="A3" s="1" t="s">
        <v>0</v>
      </c>
    </row>
    <row r="4" spans="1:9" ht="12.75">
      <c r="A4" s="6" t="s">
        <v>1</v>
      </c>
      <c r="B4" s="7" t="s">
        <v>2</v>
      </c>
      <c r="C4" s="7" t="s">
        <v>4</v>
      </c>
      <c r="D4" s="7" t="s">
        <v>5</v>
      </c>
      <c r="E4" s="7" t="s">
        <v>13</v>
      </c>
      <c r="F4" s="7" t="s">
        <v>6</v>
      </c>
      <c r="G4" s="15" t="s">
        <v>14</v>
      </c>
      <c r="I4" s="24" t="s">
        <v>17</v>
      </c>
    </row>
    <row r="5" spans="1:7" ht="12.75">
      <c r="A5" s="16" t="s">
        <v>15</v>
      </c>
      <c r="B5" s="17"/>
      <c r="C5" s="17"/>
      <c r="D5" s="17"/>
      <c r="E5" s="17"/>
      <c r="F5" s="25">
        <v>32126</v>
      </c>
      <c r="G5" s="6"/>
    </row>
    <row r="6" spans="1:7" ht="12.75">
      <c r="A6" s="99"/>
      <c r="B6" s="7"/>
      <c r="C6" s="32"/>
      <c r="D6" s="36"/>
      <c r="E6" s="32"/>
      <c r="F6" s="123">
        <f aca="true" t="shared" si="0" ref="F6:F37">F5+B6</f>
        <v>32126</v>
      </c>
      <c r="G6" s="106"/>
    </row>
    <row r="7" spans="1:7" ht="12.75">
      <c r="A7" s="253" t="s">
        <v>131</v>
      </c>
      <c r="B7" s="252">
        <v>15000</v>
      </c>
      <c r="C7" s="110" t="s">
        <v>677</v>
      </c>
      <c r="D7" s="36" t="s">
        <v>659</v>
      </c>
      <c r="E7" s="27"/>
      <c r="F7" s="123">
        <f t="shared" si="0"/>
        <v>47126</v>
      </c>
      <c r="G7" s="106"/>
    </row>
    <row r="8" spans="1:7" ht="12.75">
      <c r="A8" s="253" t="s">
        <v>131</v>
      </c>
      <c r="B8" s="252">
        <v>15000</v>
      </c>
      <c r="C8" s="110" t="s">
        <v>922</v>
      </c>
      <c r="D8" s="36" t="s">
        <v>659</v>
      </c>
      <c r="E8" s="27"/>
      <c r="F8" s="123">
        <f t="shared" si="0"/>
        <v>62126</v>
      </c>
      <c r="G8" s="106"/>
    </row>
    <row r="9" spans="1:7" ht="12.75">
      <c r="A9" s="253" t="s">
        <v>131</v>
      </c>
      <c r="B9" s="252">
        <v>10000</v>
      </c>
      <c r="C9" s="110" t="s">
        <v>486</v>
      </c>
      <c r="D9" s="36"/>
      <c r="E9" s="27"/>
      <c r="F9" s="123">
        <f t="shared" si="0"/>
        <v>72126</v>
      </c>
      <c r="G9" s="106"/>
    </row>
    <row r="10" spans="1:7" ht="12.75">
      <c r="A10" s="253" t="s">
        <v>131</v>
      </c>
      <c r="B10" s="252">
        <v>1050</v>
      </c>
      <c r="C10" s="110" t="s">
        <v>1207</v>
      </c>
      <c r="D10" s="36" t="s">
        <v>22</v>
      </c>
      <c r="E10" s="36" t="s">
        <v>583</v>
      </c>
      <c r="F10" s="123">
        <f t="shared" si="0"/>
        <v>73176</v>
      </c>
      <c r="G10" s="257" t="s">
        <v>930</v>
      </c>
    </row>
    <row r="11" spans="1:7" ht="12.75">
      <c r="A11" s="258">
        <v>40664</v>
      </c>
      <c r="B11" s="259">
        <v>400</v>
      </c>
      <c r="C11" s="36" t="s">
        <v>485</v>
      </c>
      <c r="D11" s="36" t="s">
        <v>931</v>
      </c>
      <c r="E11" s="36" t="s">
        <v>343</v>
      </c>
      <c r="F11" s="123">
        <f t="shared" si="0"/>
        <v>73576</v>
      </c>
      <c r="G11" s="257"/>
    </row>
    <row r="12" spans="1:7" ht="12.75">
      <c r="A12" s="258">
        <v>40664</v>
      </c>
      <c r="B12" s="259">
        <v>600</v>
      </c>
      <c r="C12" s="36" t="s">
        <v>485</v>
      </c>
      <c r="D12" s="36" t="s">
        <v>932</v>
      </c>
      <c r="E12" s="36"/>
      <c r="F12" s="123">
        <f t="shared" si="0"/>
        <v>74176</v>
      </c>
      <c r="G12" s="257"/>
    </row>
    <row r="13" spans="1:7" ht="12.75">
      <c r="A13" s="253" t="s">
        <v>926</v>
      </c>
      <c r="B13" s="27">
        <v>500</v>
      </c>
      <c r="C13" s="110" t="s">
        <v>927</v>
      </c>
      <c r="D13" s="36" t="s">
        <v>659</v>
      </c>
      <c r="E13" s="27"/>
      <c r="F13" s="123">
        <f t="shared" si="0"/>
        <v>74676</v>
      </c>
      <c r="G13" s="106"/>
    </row>
    <row r="14" spans="1:7" ht="12.75">
      <c r="A14" s="253" t="s">
        <v>926</v>
      </c>
      <c r="B14" s="27">
        <v>3000</v>
      </c>
      <c r="C14" s="110" t="s">
        <v>928</v>
      </c>
      <c r="D14" s="36" t="s">
        <v>26</v>
      </c>
      <c r="E14" s="27"/>
      <c r="F14" s="123">
        <f t="shared" si="0"/>
        <v>77676</v>
      </c>
      <c r="G14" s="106"/>
    </row>
    <row r="15" spans="1:7" ht="12.75">
      <c r="A15" s="253" t="s">
        <v>926</v>
      </c>
      <c r="B15" s="27">
        <v>1000</v>
      </c>
      <c r="C15" s="110" t="s">
        <v>964</v>
      </c>
      <c r="D15" s="36" t="s">
        <v>965</v>
      </c>
      <c r="E15" s="27"/>
      <c r="F15" s="123">
        <f t="shared" si="0"/>
        <v>78676</v>
      </c>
      <c r="G15" s="106"/>
    </row>
    <row r="16" spans="1:7" ht="12.75">
      <c r="A16" s="253" t="s">
        <v>926</v>
      </c>
      <c r="B16" s="27">
        <v>1000</v>
      </c>
      <c r="C16" s="110" t="s">
        <v>967</v>
      </c>
      <c r="D16" s="36" t="s">
        <v>965</v>
      </c>
      <c r="E16" s="27"/>
      <c r="F16" s="123">
        <f t="shared" si="0"/>
        <v>79676</v>
      </c>
      <c r="G16" s="106"/>
    </row>
    <row r="17" spans="1:7" ht="12.75">
      <c r="A17" s="253" t="s">
        <v>926</v>
      </c>
      <c r="B17" s="27">
        <v>3000</v>
      </c>
      <c r="C17" s="110" t="s">
        <v>934</v>
      </c>
      <c r="D17" s="36" t="s">
        <v>22</v>
      </c>
      <c r="E17" s="36"/>
      <c r="F17" s="123">
        <f t="shared" si="0"/>
        <v>82676</v>
      </c>
      <c r="G17" s="257" t="s">
        <v>929</v>
      </c>
    </row>
    <row r="18" spans="1:7" ht="12.75">
      <c r="A18" s="253" t="s">
        <v>47</v>
      </c>
      <c r="B18" s="27">
        <v>1390</v>
      </c>
      <c r="C18" s="110" t="s">
        <v>968</v>
      </c>
      <c r="D18" s="36" t="s">
        <v>969</v>
      </c>
      <c r="E18" s="36"/>
      <c r="F18" s="123">
        <f t="shared" si="0"/>
        <v>84066</v>
      </c>
      <c r="G18" s="257"/>
    </row>
    <row r="19" spans="1:7" ht="12.75">
      <c r="A19" s="253" t="s">
        <v>936</v>
      </c>
      <c r="B19" s="264">
        <f>500-3.75</f>
        <v>496.25</v>
      </c>
      <c r="C19" s="110" t="s">
        <v>966</v>
      </c>
      <c r="D19" s="36" t="s">
        <v>22</v>
      </c>
      <c r="E19" s="36"/>
      <c r="F19" s="123">
        <f t="shared" si="0"/>
        <v>84562.25</v>
      </c>
      <c r="G19" s="257" t="s">
        <v>990</v>
      </c>
    </row>
    <row r="20" spans="1:7" ht="12.75">
      <c r="A20" s="253" t="s">
        <v>936</v>
      </c>
      <c r="B20" s="27">
        <v>2300</v>
      </c>
      <c r="C20" s="110" t="s">
        <v>937</v>
      </c>
      <c r="D20" s="36" t="s">
        <v>938</v>
      </c>
      <c r="E20" s="27" t="s">
        <v>940</v>
      </c>
      <c r="F20" s="123">
        <f t="shared" si="0"/>
        <v>86862.25</v>
      </c>
      <c r="G20" s="106"/>
    </row>
    <row r="21" spans="1:7" ht="12.75">
      <c r="A21" s="253" t="s">
        <v>50</v>
      </c>
      <c r="B21" s="261">
        <v>1000</v>
      </c>
      <c r="C21" s="110" t="s">
        <v>956</v>
      </c>
      <c r="D21" s="36" t="s">
        <v>957</v>
      </c>
      <c r="E21" s="27"/>
      <c r="F21" s="123">
        <f t="shared" si="0"/>
        <v>87862.25</v>
      </c>
      <c r="G21" s="106"/>
    </row>
    <row r="22" spans="1:7" ht="12.75">
      <c r="A22" s="253" t="s">
        <v>50</v>
      </c>
      <c r="B22" s="27">
        <f>465+100</f>
        <v>565</v>
      </c>
      <c r="C22" s="110" t="s">
        <v>772</v>
      </c>
      <c r="D22" s="36" t="s">
        <v>676</v>
      </c>
      <c r="E22" s="27"/>
      <c r="F22" s="123">
        <f t="shared" si="0"/>
        <v>88427.25</v>
      </c>
      <c r="G22" s="106"/>
    </row>
    <row r="23" spans="1:7" ht="12.75">
      <c r="A23" s="253" t="s">
        <v>50</v>
      </c>
      <c r="B23" s="27">
        <v>200</v>
      </c>
      <c r="C23" s="110" t="s">
        <v>1029</v>
      </c>
      <c r="D23" s="36" t="s">
        <v>22</v>
      </c>
      <c r="E23" s="36"/>
      <c r="F23" s="123">
        <f t="shared" si="0"/>
        <v>88627.25</v>
      </c>
      <c r="G23" s="257" t="s">
        <v>987</v>
      </c>
    </row>
    <row r="24" spans="1:7" ht="12.75">
      <c r="A24" s="253" t="s">
        <v>50</v>
      </c>
      <c r="B24" s="27">
        <v>4000</v>
      </c>
      <c r="C24" s="110" t="s">
        <v>985</v>
      </c>
      <c r="D24" s="36" t="s">
        <v>22</v>
      </c>
      <c r="E24" s="27"/>
      <c r="F24" s="123">
        <f t="shared" si="0"/>
        <v>92627.25</v>
      </c>
      <c r="G24" s="257" t="s">
        <v>986</v>
      </c>
    </row>
    <row r="25" spans="1:7" ht="12.75">
      <c r="A25" s="253" t="s">
        <v>50</v>
      </c>
      <c r="B25" s="27">
        <v>300</v>
      </c>
      <c r="C25" s="110" t="s">
        <v>973</v>
      </c>
      <c r="D25" s="36" t="s">
        <v>22</v>
      </c>
      <c r="E25" s="27"/>
      <c r="F25" s="123">
        <f t="shared" si="0"/>
        <v>92927.25</v>
      </c>
      <c r="G25" s="257" t="s">
        <v>974</v>
      </c>
    </row>
    <row r="26" spans="1:7" ht="12.75">
      <c r="A26" s="253" t="s">
        <v>50</v>
      </c>
      <c r="B26" s="27">
        <v>1550</v>
      </c>
      <c r="C26" s="110" t="s">
        <v>977</v>
      </c>
      <c r="D26" s="36" t="s">
        <v>991</v>
      </c>
      <c r="E26" s="27"/>
      <c r="F26" s="123">
        <f t="shared" si="0"/>
        <v>94477.25</v>
      </c>
      <c r="G26" s="106"/>
    </row>
    <row r="27" spans="1:7" ht="12.75">
      <c r="A27" s="253" t="s">
        <v>1023</v>
      </c>
      <c r="B27" s="27">
        <v>250</v>
      </c>
      <c r="C27" s="110" t="s">
        <v>1027</v>
      </c>
      <c r="D27" s="36" t="s">
        <v>22</v>
      </c>
      <c r="E27" s="36"/>
      <c r="F27" s="123">
        <f t="shared" si="0"/>
        <v>94727.25</v>
      </c>
      <c r="G27" s="257" t="s">
        <v>1028</v>
      </c>
    </row>
    <row r="28" spans="1:7" ht="12.75">
      <c r="A28" s="253" t="s">
        <v>60</v>
      </c>
      <c r="B28" s="27">
        <v>500</v>
      </c>
      <c r="C28" s="36" t="s">
        <v>1122</v>
      </c>
      <c r="D28" s="36" t="s">
        <v>1123</v>
      </c>
      <c r="E28" s="36"/>
      <c r="F28" s="123">
        <f t="shared" si="0"/>
        <v>95227.25</v>
      </c>
      <c r="G28" s="257"/>
    </row>
    <row r="29" spans="1:7" ht="12.75">
      <c r="A29" s="253" t="s">
        <v>60</v>
      </c>
      <c r="B29" s="27">
        <v>14000</v>
      </c>
      <c r="C29" s="110" t="s">
        <v>996</v>
      </c>
      <c r="D29" s="36" t="s">
        <v>659</v>
      </c>
      <c r="E29" s="27"/>
      <c r="F29" s="123">
        <f t="shared" si="0"/>
        <v>109227.25</v>
      </c>
      <c r="G29" s="106"/>
    </row>
    <row r="30" spans="1:7" ht="12.75">
      <c r="A30" s="253" t="s">
        <v>1000</v>
      </c>
      <c r="B30" s="27">
        <v>1000</v>
      </c>
      <c r="C30" s="110" t="s">
        <v>1001</v>
      </c>
      <c r="D30" s="36" t="s">
        <v>1002</v>
      </c>
      <c r="E30" s="27"/>
      <c r="F30" s="123">
        <f t="shared" si="0"/>
        <v>110227.25</v>
      </c>
      <c r="G30" s="106"/>
    </row>
    <row r="31" spans="1:7" ht="12.75">
      <c r="A31" s="253" t="s">
        <v>1000</v>
      </c>
      <c r="B31" s="204">
        <f>3410+236</f>
        <v>3646</v>
      </c>
      <c r="C31" s="110" t="s">
        <v>968</v>
      </c>
      <c r="D31" s="36" t="s">
        <v>1007</v>
      </c>
      <c r="E31" s="27"/>
      <c r="F31" s="123">
        <f t="shared" si="0"/>
        <v>113873.25</v>
      </c>
      <c r="G31" s="106"/>
    </row>
    <row r="32" spans="1:7" ht="12.75">
      <c r="A32" s="253" t="s">
        <v>1000</v>
      </c>
      <c r="B32" s="204">
        <v>200</v>
      </c>
      <c r="C32" s="256" t="s">
        <v>104</v>
      </c>
      <c r="D32" s="36" t="s">
        <v>1030</v>
      </c>
      <c r="E32" s="110"/>
      <c r="F32" s="123">
        <f t="shared" si="0"/>
        <v>114073.25</v>
      </c>
      <c r="G32" s="106"/>
    </row>
    <row r="33" spans="1:7" ht="12.75">
      <c r="A33" s="253" t="s">
        <v>1006</v>
      </c>
      <c r="B33" s="27">
        <v>2500</v>
      </c>
      <c r="C33" s="110" t="s">
        <v>927</v>
      </c>
      <c r="D33" s="36" t="s">
        <v>659</v>
      </c>
      <c r="E33" s="27"/>
      <c r="F33" s="123">
        <f t="shared" si="0"/>
        <v>116573.25</v>
      </c>
      <c r="G33" s="106"/>
    </row>
    <row r="34" spans="1:7" ht="12.75">
      <c r="A34" s="253" t="s">
        <v>1006</v>
      </c>
      <c r="B34" s="27">
        <v>100</v>
      </c>
      <c r="C34" s="110" t="s">
        <v>1008</v>
      </c>
      <c r="D34" s="36" t="s">
        <v>26</v>
      </c>
      <c r="E34" s="27"/>
      <c r="F34" s="123">
        <f t="shared" si="0"/>
        <v>116673.25</v>
      </c>
      <c r="G34" s="106"/>
    </row>
    <row r="35" spans="1:7" ht="12.75">
      <c r="A35" s="253" t="s">
        <v>1006</v>
      </c>
      <c r="B35" s="27">
        <v>500</v>
      </c>
      <c r="C35" s="110" t="s">
        <v>1036</v>
      </c>
      <c r="D35" s="36" t="s">
        <v>22</v>
      </c>
      <c r="E35" s="36"/>
      <c r="F35" s="123">
        <f t="shared" si="0"/>
        <v>117173.25</v>
      </c>
      <c r="G35" s="257" t="s">
        <v>1038</v>
      </c>
    </row>
    <row r="36" spans="1:7" ht="12.75">
      <c r="A36" s="253" t="s">
        <v>1006</v>
      </c>
      <c r="B36" s="27">
        <v>2000</v>
      </c>
      <c r="C36" s="110" t="s">
        <v>1042</v>
      </c>
      <c r="D36" s="36" t="s">
        <v>22</v>
      </c>
      <c r="E36" s="36" t="s">
        <v>715</v>
      </c>
      <c r="F36" s="123">
        <f t="shared" si="0"/>
        <v>119173.25</v>
      </c>
      <c r="G36" s="265" t="s">
        <v>1037</v>
      </c>
    </row>
    <row r="37" spans="1:7" ht="12.75">
      <c r="A37" s="253" t="s">
        <v>1013</v>
      </c>
      <c r="B37" s="27">
        <v>2500</v>
      </c>
      <c r="C37" s="110" t="s">
        <v>1024</v>
      </c>
      <c r="D37" s="36" t="s">
        <v>22</v>
      </c>
      <c r="E37" s="27"/>
      <c r="F37" s="123">
        <f t="shared" si="0"/>
        <v>121673.25</v>
      </c>
      <c r="G37" s="257" t="s">
        <v>1025</v>
      </c>
    </row>
    <row r="38" spans="1:7" ht="12.75">
      <c r="A38" s="253" t="s">
        <v>1013</v>
      </c>
      <c r="B38" s="27">
        <v>5000</v>
      </c>
      <c r="C38" s="110" t="s">
        <v>409</v>
      </c>
      <c r="D38" s="36" t="s">
        <v>659</v>
      </c>
      <c r="E38" s="27"/>
      <c r="F38" s="123">
        <f aca="true" t="shared" si="1" ref="F38:F68">F37+B38</f>
        <v>126673.25</v>
      </c>
      <c r="G38" s="106"/>
    </row>
    <row r="39" spans="1:7" ht="12.75">
      <c r="A39" s="253" t="s">
        <v>1013</v>
      </c>
      <c r="B39" s="27">
        <v>10000</v>
      </c>
      <c r="C39" s="110" t="s">
        <v>528</v>
      </c>
      <c r="D39" s="36" t="s">
        <v>659</v>
      </c>
      <c r="E39" s="27" t="s">
        <v>1015</v>
      </c>
      <c r="F39" s="123">
        <f t="shared" si="1"/>
        <v>136673.25</v>
      </c>
      <c r="G39" s="106"/>
    </row>
    <row r="40" spans="1:7" ht="12.75">
      <c r="A40" s="253" t="s">
        <v>1013</v>
      </c>
      <c r="B40" s="27">
        <v>15032</v>
      </c>
      <c r="C40" s="110" t="s">
        <v>1014</v>
      </c>
      <c r="D40" s="36" t="s">
        <v>659</v>
      </c>
      <c r="E40" s="27"/>
      <c r="F40" s="123">
        <f t="shared" si="1"/>
        <v>151705.25</v>
      </c>
      <c r="G40" s="106"/>
    </row>
    <row r="41" spans="1:7" ht="12.75">
      <c r="A41" s="253" t="s">
        <v>1013</v>
      </c>
      <c r="B41" s="27">
        <v>5000</v>
      </c>
      <c r="C41" s="110" t="s">
        <v>1213</v>
      </c>
      <c r="D41" s="36" t="s">
        <v>932</v>
      </c>
      <c r="E41" s="27"/>
      <c r="F41" s="123">
        <f t="shared" si="1"/>
        <v>156705.25</v>
      </c>
      <c r="G41" s="106"/>
    </row>
    <row r="42" spans="1:7" ht="12.75">
      <c r="A42" s="253" t="s">
        <v>1009</v>
      </c>
      <c r="B42" s="27">
        <v>700</v>
      </c>
      <c r="C42" s="110" t="s">
        <v>1011</v>
      </c>
      <c r="D42" s="36" t="s">
        <v>1012</v>
      </c>
      <c r="E42" s="27" t="s">
        <v>839</v>
      </c>
      <c r="F42" s="123">
        <f t="shared" si="1"/>
        <v>157405.25</v>
      </c>
      <c r="G42" s="106"/>
    </row>
    <row r="43" spans="1:7" ht="12.75">
      <c r="A43" s="253" t="s">
        <v>1009</v>
      </c>
      <c r="B43" s="27">
        <v>3000</v>
      </c>
      <c r="C43" s="110" t="s">
        <v>1016</v>
      </c>
      <c r="D43" s="36" t="s">
        <v>22</v>
      </c>
      <c r="E43" s="27" t="s">
        <v>1017</v>
      </c>
      <c r="F43" s="123">
        <f t="shared" si="1"/>
        <v>160405.25</v>
      </c>
      <c r="G43" s="257" t="s">
        <v>1034</v>
      </c>
    </row>
    <row r="44" spans="1:7" ht="12.75">
      <c r="A44" s="253" t="s">
        <v>1009</v>
      </c>
      <c r="B44" s="27">
        <v>100</v>
      </c>
      <c r="C44" s="110" t="s">
        <v>1026</v>
      </c>
      <c r="D44" s="36" t="s">
        <v>22</v>
      </c>
      <c r="E44" s="27"/>
      <c r="F44" s="123">
        <f t="shared" si="1"/>
        <v>160505.25</v>
      </c>
      <c r="G44" s="257" t="s">
        <v>1035</v>
      </c>
    </row>
    <row r="45" spans="1:7" ht="12.75">
      <c r="A45" s="253" t="s">
        <v>1009</v>
      </c>
      <c r="B45" s="27">
        <v>2000</v>
      </c>
      <c r="C45" s="110" t="s">
        <v>677</v>
      </c>
      <c r="D45" s="36" t="s">
        <v>938</v>
      </c>
      <c r="E45" s="266" t="s">
        <v>1043</v>
      </c>
      <c r="F45" s="123">
        <f t="shared" si="1"/>
        <v>162505.25</v>
      </c>
      <c r="G45" s="257"/>
    </row>
    <row r="46" spans="1:7" ht="12.75">
      <c r="A46" s="253" t="s">
        <v>1031</v>
      </c>
      <c r="B46" s="27">
        <v>500</v>
      </c>
      <c r="C46" s="110" t="s">
        <v>1032</v>
      </c>
      <c r="D46" s="36" t="s">
        <v>22</v>
      </c>
      <c r="E46" s="27"/>
      <c r="F46" s="123">
        <f t="shared" si="1"/>
        <v>163005.25</v>
      </c>
      <c r="G46" s="257" t="s">
        <v>1033</v>
      </c>
    </row>
    <row r="47" spans="1:7" ht="12.75">
      <c r="A47" s="253" t="s">
        <v>1031</v>
      </c>
      <c r="B47" s="27">
        <v>1000</v>
      </c>
      <c r="C47" s="110" t="s">
        <v>1026</v>
      </c>
      <c r="D47" s="36" t="s">
        <v>22</v>
      </c>
      <c r="E47" s="27"/>
      <c r="F47" s="123">
        <f t="shared" si="1"/>
        <v>164005.25</v>
      </c>
      <c r="G47" s="257" t="s">
        <v>1035</v>
      </c>
    </row>
    <row r="48" spans="1:7" ht="12.75">
      <c r="A48" s="253" t="s">
        <v>1031</v>
      </c>
      <c r="B48" s="27">
        <v>2000</v>
      </c>
      <c r="C48" s="110" t="s">
        <v>1079</v>
      </c>
      <c r="D48" s="36" t="s">
        <v>1047</v>
      </c>
      <c r="E48" s="27" t="s">
        <v>1039</v>
      </c>
      <c r="F48" s="123">
        <f t="shared" si="1"/>
        <v>166005.25</v>
      </c>
      <c r="G48" s="106"/>
    </row>
    <row r="49" spans="1:7" ht="12.75">
      <c r="A49" s="253" t="s">
        <v>1031</v>
      </c>
      <c r="B49" s="27">
        <v>500</v>
      </c>
      <c r="C49" s="110" t="s">
        <v>1051</v>
      </c>
      <c r="D49" s="36" t="s">
        <v>349</v>
      </c>
      <c r="E49" s="27"/>
      <c r="F49" s="123">
        <f t="shared" si="1"/>
        <v>166505.25</v>
      </c>
      <c r="G49" s="106"/>
    </row>
    <row r="50" spans="1:7" ht="12.75">
      <c r="A50" s="253" t="s">
        <v>1031</v>
      </c>
      <c r="B50" s="261">
        <v>1500</v>
      </c>
      <c r="C50" s="110" t="s">
        <v>1050</v>
      </c>
      <c r="D50" s="36" t="s">
        <v>349</v>
      </c>
      <c r="E50" s="27"/>
      <c r="F50" s="123">
        <f t="shared" si="1"/>
        <v>168005.25</v>
      </c>
      <c r="G50" s="106"/>
    </row>
    <row r="51" spans="1:7" ht="12.75">
      <c r="A51" s="253" t="s">
        <v>1048</v>
      </c>
      <c r="B51" s="27">
        <v>498</v>
      </c>
      <c r="C51" s="110" t="s">
        <v>1049</v>
      </c>
      <c r="D51" s="36" t="s">
        <v>26</v>
      </c>
      <c r="E51" s="27"/>
      <c r="F51" s="123">
        <f t="shared" si="1"/>
        <v>168503.25</v>
      </c>
      <c r="G51" s="106"/>
    </row>
    <row r="52" spans="1:8" ht="12.75">
      <c r="A52" s="253" t="s">
        <v>1048</v>
      </c>
      <c r="B52" s="27">
        <v>40</v>
      </c>
      <c r="C52" s="110" t="s">
        <v>927</v>
      </c>
      <c r="D52" s="36" t="s">
        <v>659</v>
      </c>
      <c r="E52" s="27"/>
      <c r="F52" s="123">
        <f t="shared" si="1"/>
        <v>168543.25</v>
      </c>
      <c r="G52" s="106"/>
      <c r="H52" s="33" t="s">
        <v>1054</v>
      </c>
    </row>
    <row r="53" spans="1:7" ht="12.75">
      <c r="A53" s="253" t="s">
        <v>1048</v>
      </c>
      <c r="B53" s="27">
        <v>1000</v>
      </c>
      <c r="C53" s="110" t="s">
        <v>486</v>
      </c>
      <c r="D53" s="36" t="s">
        <v>1055</v>
      </c>
      <c r="E53" s="27"/>
      <c r="F53" s="123">
        <f t="shared" si="1"/>
        <v>169543.25</v>
      </c>
      <c r="G53" s="106"/>
    </row>
    <row r="54" spans="1:7" ht="12.75">
      <c r="A54" s="253" t="s">
        <v>1048</v>
      </c>
      <c r="B54" s="27">
        <v>1000</v>
      </c>
      <c r="C54" s="110" t="s">
        <v>1056</v>
      </c>
      <c r="D54" s="36" t="s">
        <v>22</v>
      </c>
      <c r="E54" s="27" t="s">
        <v>998</v>
      </c>
      <c r="F54" s="123">
        <f t="shared" si="1"/>
        <v>170543.25</v>
      </c>
      <c r="G54" s="257" t="s">
        <v>1057</v>
      </c>
    </row>
    <row r="55" spans="1:7" ht="12.75">
      <c r="A55" s="253" t="s">
        <v>1048</v>
      </c>
      <c r="B55" s="27">
        <v>1000</v>
      </c>
      <c r="C55" s="110" t="s">
        <v>934</v>
      </c>
      <c r="D55" s="36" t="s">
        <v>22</v>
      </c>
      <c r="E55" s="27" t="s">
        <v>998</v>
      </c>
      <c r="F55" s="123">
        <f t="shared" si="1"/>
        <v>171543.25</v>
      </c>
      <c r="G55" s="257" t="s">
        <v>929</v>
      </c>
    </row>
    <row r="56" spans="1:7" ht="12.75">
      <c r="A56" s="253" t="s">
        <v>1061</v>
      </c>
      <c r="B56" s="27">
        <v>2000</v>
      </c>
      <c r="C56" s="110" t="s">
        <v>1073</v>
      </c>
      <c r="D56" s="36" t="s">
        <v>22</v>
      </c>
      <c r="E56" s="27"/>
      <c r="F56" s="123">
        <f t="shared" si="1"/>
        <v>173543.25</v>
      </c>
      <c r="G56" s="257" t="s">
        <v>1071</v>
      </c>
    </row>
    <row r="57" spans="1:7" ht="12.75">
      <c r="A57" s="253" t="s">
        <v>1061</v>
      </c>
      <c r="B57" s="27">
        <v>1000</v>
      </c>
      <c r="C57" s="256" t="s">
        <v>1062</v>
      </c>
      <c r="D57" s="36" t="s">
        <v>26</v>
      </c>
      <c r="E57" s="263" t="s">
        <v>104</v>
      </c>
      <c r="F57" s="123">
        <f t="shared" si="1"/>
        <v>174543.25</v>
      </c>
      <c r="G57" s="106"/>
    </row>
    <row r="58" spans="1:7" ht="12.75">
      <c r="A58" s="253" t="s">
        <v>1063</v>
      </c>
      <c r="B58" s="27">
        <v>3500</v>
      </c>
      <c r="C58" s="110" t="s">
        <v>1128</v>
      </c>
      <c r="D58" s="36" t="s">
        <v>22</v>
      </c>
      <c r="E58" s="27" t="s">
        <v>998</v>
      </c>
      <c r="F58" s="123">
        <f t="shared" si="1"/>
        <v>178043.25</v>
      </c>
      <c r="G58" s="257" t="s">
        <v>1070</v>
      </c>
    </row>
    <row r="59" spans="1:7" ht="12.75">
      <c r="A59" s="253" t="s">
        <v>1063</v>
      </c>
      <c r="B59" s="27">
        <v>2000</v>
      </c>
      <c r="C59" s="110" t="s">
        <v>1078</v>
      </c>
      <c r="D59" s="36" t="s">
        <v>22</v>
      </c>
      <c r="E59" s="27" t="s">
        <v>998</v>
      </c>
      <c r="F59" s="123">
        <f t="shared" si="1"/>
        <v>180043.25</v>
      </c>
      <c r="G59" s="257" t="s">
        <v>1072</v>
      </c>
    </row>
    <row r="60" spans="1:7" ht="12.75">
      <c r="A60" s="253" t="s">
        <v>1063</v>
      </c>
      <c r="B60" s="27">
        <v>1000</v>
      </c>
      <c r="C60" s="110" t="s">
        <v>1129</v>
      </c>
      <c r="D60" s="36" t="s">
        <v>1130</v>
      </c>
      <c r="E60" s="27" t="s">
        <v>998</v>
      </c>
      <c r="F60" s="123">
        <f t="shared" si="1"/>
        <v>181043.25</v>
      </c>
      <c r="G60" s="257"/>
    </row>
    <row r="61" spans="1:7" ht="12.75">
      <c r="A61" s="253" t="s">
        <v>1063</v>
      </c>
      <c r="B61" s="27">
        <v>1000</v>
      </c>
      <c r="C61" s="110" t="s">
        <v>1091</v>
      </c>
      <c r="D61" s="36" t="s">
        <v>676</v>
      </c>
      <c r="E61" s="27"/>
      <c r="F61" s="123">
        <f t="shared" si="1"/>
        <v>182043.25</v>
      </c>
      <c r="G61" s="106"/>
    </row>
    <row r="62" spans="1:7" ht="12.75">
      <c r="A62" s="253" t="s">
        <v>1063</v>
      </c>
      <c r="B62" s="27">
        <v>5000</v>
      </c>
      <c r="C62" s="110" t="s">
        <v>1064</v>
      </c>
      <c r="D62" s="36" t="s">
        <v>659</v>
      </c>
      <c r="E62" s="27"/>
      <c r="F62" s="123">
        <f t="shared" si="1"/>
        <v>187043.25</v>
      </c>
      <c r="G62" s="106"/>
    </row>
    <row r="63" spans="1:7" ht="12.75">
      <c r="A63" s="253" t="s">
        <v>1063</v>
      </c>
      <c r="B63" s="27">
        <v>1000</v>
      </c>
      <c r="C63" s="110" t="s">
        <v>1065</v>
      </c>
      <c r="D63" s="36" t="s">
        <v>659</v>
      </c>
      <c r="E63" s="27"/>
      <c r="F63" s="123">
        <f t="shared" si="1"/>
        <v>188043.25</v>
      </c>
      <c r="G63" s="106"/>
    </row>
    <row r="64" spans="1:7" ht="12.75">
      <c r="A64" s="253" t="s">
        <v>1063</v>
      </c>
      <c r="B64" s="27">
        <v>1350</v>
      </c>
      <c r="C64" s="110" t="s">
        <v>1066</v>
      </c>
      <c r="D64" s="36" t="s">
        <v>659</v>
      </c>
      <c r="E64" s="27" t="s">
        <v>343</v>
      </c>
      <c r="F64" s="123">
        <f t="shared" si="1"/>
        <v>189393.25</v>
      </c>
      <c r="G64" s="265" t="s">
        <v>1067</v>
      </c>
    </row>
    <row r="65" spans="1:7" ht="12.75">
      <c r="A65" s="253" t="s">
        <v>1063</v>
      </c>
      <c r="B65" s="27">
        <v>1000</v>
      </c>
      <c r="C65" s="110" t="s">
        <v>1171</v>
      </c>
      <c r="D65" s="36" t="s">
        <v>1077</v>
      </c>
      <c r="E65" s="27" t="s">
        <v>998</v>
      </c>
      <c r="F65" s="123">
        <f t="shared" si="1"/>
        <v>190393.25</v>
      </c>
      <c r="G65" s="265"/>
    </row>
    <row r="66" spans="1:7" ht="12.75">
      <c r="A66" s="253" t="s">
        <v>1063</v>
      </c>
      <c r="B66" s="27">
        <v>500</v>
      </c>
      <c r="C66" s="110" t="s">
        <v>807</v>
      </c>
      <c r="D66" s="36" t="s">
        <v>1077</v>
      </c>
      <c r="E66" s="27" t="s">
        <v>998</v>
      </c>
      <c r="F66" s="123">
        <f t="shared" si="1"/>
        <v>190893.25</v>
      </c>
      <c r="G66" s="265"/>
    </row>
    <row r="67" spans="1:7" ht="12.75">
      <c r="A67" s="253" t="s">
        <v>1063</v>
      </c>
      <c r="B67" s="27">
        <v>1000</v>
      </c>
      <c r="C67" s="110" t="s">
        <v>507</v>
      </c>
      <c r="D67" s="36" t="s">
        <v>1080</v>
      </c>
      <c r="E67" s="27" t="s">
        <v>343</v>
      </c>
      <c r="F67" s="123">
        <f t="shared" si="1"/>
        <v>191893.25</v>
      </c>
      <c r="G67" s="257" t="s">
        <v>1075</v>
      </c>
    </row>
    <row r="68" spans="1:7" ht="12.75">
      <c r="A68" s="253" t="s">
        <v>1063</v>
      </c>
      <c r="B68" s="27">
        <v>1000</v>
      </c>
      <c r="C68" s="256" t="s">
        <v>104</v>
      </c>
      <c r="D68" s="36" t="s">
        <v>22</v>
      </c>
      <c r="E68" s="263" t="s">
        <v>104</v>
      </c>
      <c r="F68" s="123">
        <f t="shared" si="1"/>
        <v>192893.25</v>
      </c>
      <c r="G68" s="257" t="s">
        <v>1083</v>
      </c>
    </row>
    <row r="69" spans="1:8" ht="12.75">
      <c r="A69" s="253" t="s">
        <v>1063</v>
      </c>
      <c r="B69" s="27">
        <v>224</v>
      </c>
      <c r="C69" s="110" t="s">
        <v>927</v>
      </c>
      <c r="D69" s="36" t="s">
        <v>659</v>
      </c>
      <c r="E69" s="27"/>
      <c r="F69" s="123">
        <f aca="true" t="shared" si="2" ref="F69:F132">F68+B69</f>
        <v>193117.25</v>
      </c>
      <c r="G69" s="106"/>
      <c r="H69" s="33" t="s">
        <v>1054</v>
      </c>
    </row>
    <row r="70" spans="1:8" ht="12.75">
      <c r="A70" s="253" t="s">
        <v>1063</v>
      </c>
      <c r="B70" s="27">
        <v>1500</v>
      </c>
      <c r="C70" s="110" t="s">
        <v>1076</v>
      </c>
      <c r="D70" s="36" t="s">
        <v>1077</v>
      </c>
      <c r="E70" s="27" t="s">
        <v>998</v>
      </c>
      <c r="F70" s="123">
        <f t="shared" si="2"/>
        <v>194617.25</v>
      </c>
      <c r="G70" s="106"/>
      <c r="H70" s="33"/>
    </row>
    <row r="71" spans="1:8" ht="12.75">
      <c r="A71" s="253" t="s">
        <v>1081</v>
      </c>
      <c r="B71" s="27">
        <v>1000</v>
      </c>
      <c r="C71" s="256" t="s">
        <v>1082</v>
      </c>
      <c r="D71" s="36" t="s">
        <v>26</v>
      </c>
      <c r="E71" s="263" t="s">
        <v>104</v>
      </c>
      <c r="F71" s="123">
        <f t="shared" si="2"/>
        <v>195617.25</v>
      </c>
      <c r="G71" s="106"/>
      <c r="H71" s="33"/>
    </row>
    <row r="72" spans="1:8" ht="12.75">
      <c r="A72" s="253" t="s">
        <v>1081</v>
      </c>
      <c r="B72" s="27">
        <v>1000</v>
      </c>
      <c r="C72" s="110" t="s">
        <v>1024</v>
      </c>
      <c r="D72" s="36" t="s">
        <v>22</v>
      </c>
      <c r="E72" s="27"/>
      <c r="F72" s="123">
        <f t="shared" si="2"/>
        <v>196617.25</v>
      </c>
      <c r="G72" s="257" t="s">
        <v>1025</v>
      </c>
      <c r="H72" s="33"/>
    </row>
    <row r="73" spans="1:7" ht="12.75">
      <c r="A73" s="253" t="s">
        <v>1081</v>
      </c>
      <c r="B73" s="27">
        <v>2000</v>
      </c>
      <c r="C73" s="110" t="s">
        <v>1132</v>
      </c>
      <c r="D73" s="36" t="s">
        <v>1077</v>
      </c>
      <c r="E73" s="36" t="s">
        <v>998</v>
      </c>
      <c r="F73" s="123">
        <f t="shared" si="2"/>
        <v>198617.25</v>
      </c>
      <c r="G73" s="106"/>
    </row>
    <row r="74" spans="1:7" ht="12.75">
      <c r="A74" s="253" t="s">
        <v>161</v>
      </c>
      <c r="B74" s="27">
        <v>2000</v>
      </c>
      <c r="C74" s="110" t="s">
        <v>1172</v>
      </c>
      <c r="D74" s="36" t="s">
        <v>1173</v>
      </c>
      <c r="E74" s="36" t="s">
        <v>998</v>
      </c>
      <c r="F74" s="123">
        <f t="shared" si="2"/>
        <v>200617.25</v>
      </c>
      <c r="G74" s="106"/>
    </row>
    <row r="75" spans="1:7" ht="12.75">
      <c r="A75" s="253" t="s">
        <v>161</v>
      </c>
      <c r="B75" s="27">
        <v>3000</v>
      </c>
      <c r="C75" s="110" t="s">
        <v>485</v>
      </c>
      <c r="D75" s="36" t="s">
        <v>932</v>
      </c>
      <c r="E75" s="36"/>
      <c r="F75" s="123">
        <f t="shared" si="2"/>
        <v>203617.25</v>
      </c>
      <c r="G75" s="106"/>
    </row>
    <row r="76" spans="1:8" ht="12.75">
      <c r="A76" s="253" t="s">
        <v>161</v>
      </c>
      <c r="B76" s="27">
        <v>1000</v>
      </c>
      <c r="C76" s="110" t="s">
        <v>1049</v>
      </c>
      <c r="D76" s="36" t="s">
        <v>671</v>
      </c>
      <c r="E76" s="36"/>
      <c r="F76" s="123">
        <f t="shared" si="2"/>
        <v>204617.25</v>
      </c>
      <c r="G76" s="106"/>
      <c r="H76" t="s">
        <v>1137</v>
      </c>
    </row>
    <row r="77" spans="1:7" ht="12.75">
      <c r="A77" s="253" t="s">
        <v>161</v>
      </c>
      <c r="B77" s="27">
        <v>2000</v>
      </c>
      <c r="C77" s="110" t="s">
        <v>1138</v>
      </c>
      <c r="D77" s="36" t="s">
        <v>671</v>
      </c>
      <c r="E77" s="36"/>
      <c r="F77" s="123">
        <f t="shared" si="2"/>
        <v>206617.25</v>
      </c>
      <c r="G77" s="106"/>
    </row>
    <row r="78" spans="1:7" ht="12.75">
      <c r="A78" s="253" t="s">
        <v>1093</v>
      </c>
      <c r="B78" s="264">
        <f>500-3.75</f>
        <v>496.25</v>
      </c>
      <c r="C78" s="29" t="s">
        <v>1126</v>
      </c>
      <c r="D78" s="36" t="s">
        <v>22</v>
      </c>
      <c r="E78" s="27"/>
      <c r="F78" s="123">
        <f t="shared" si="2"/>
        <v>207113.5</v>
      </c>
      <c r="G78" s="265" t="s">
        <v>1118</v>
      </c>
    </row>
    <row r="79" spans="1:7" ht="12.75">
      <c r="A79" s="253" t="s">
        <v>1093</v>
      </c>
      <c r="B79" s="264">
        <v>5000</v>
      </c>
      <c r="C79" s="110" t="s">
        <v>1119</v>
      </c>
      <c r="D79" s="36" t="s">
        <v>22</v>
      </c>
      <c r="E79" s="27"/>
      <c r="F79" s="123">
        <f t="shared" si="2"/>
        <v>212113.5</v>
      </c>
      <c r="G79" s="265" t="s">
        <v>1120</v>
      </c>
    </row>
    <row r="80" spans="1:7" ht="12.75">
      <c r="A80" s="253" t="s">
        <v>1093</v>
      </c>
      <c r="B80" s="27">
        <v>2000</v>
      </c>
      <c r="C80" s="110" t="s">
        <v>1104</v>
      </c>
      <c r="D80" s="36" t="s">
        <v>26</v>
      </c>
      <c r="E80" s="27"/>
      <c r="F80" s="123">
        <f t="shared" si="2"/>
        <v>214113.5</v>
      </c>
      <c r="G80" s="106"/>
    </row>
    <row r="81" spans="1:7" ht="13.5" thickBot="1">
      <c r="A81" s="253" t="s">
        <v>1105</v>
      </c>
      <c r="B81" s="273">
        <v>500</v>
      </c>
      <c r="C81" s="110" t="s">
        <v>772</v>
      </c>
      <c r="D81" s="36" t="s">
        <v>22</v>
      </c>
      <c r="E81" s="27"/>
      <c r="F81" s="123">
        <f t="shared" si="2"/>
        <v>214613.5</v>
      </c>
      <c r="G81" s="257" t="s">
        <v>1121</v>
      </c>
    </row>
    <row r="82" spans="1:7" ht="12.75">
      <c r="A82" s="271" t="s">
        <v>1105</v>
      </c>
      <c r="B82" s="274">
        <v>1500</v>
      </c>
      <c r="C82" s="272" t="s">
        <v>44</v>
      </c>
      <c r="D82" s="36" t="s">
        <v>22</v>
      </c>
      <c r="E82" s="27"/>
      <c r="F82" s="123">
        <f t="shared" si="2"/>
        <v>216113.5</v>
      </c>
      <c r="G82" s="257" t="s">
        <v>1131</v>
      </c>
    </row>
    <row r="83" spans="1:7" ht="13.5" thickBot="1">
      <c r="A83" s="271" t="s">
        <v>1105</v>
      </c>
      <c r="B83" s="275">
        <v>2500</v>
      </c>
      <c r="C83" s="272" t="s">
        <v>1127</v>
      </c>
      <c r="D83" s="36" t="s">
        <v>22</v>
      </c>
      <c r="E83" s="27"/>
      <c r="F83" s="123">
        <f t="shared" si="2"/>
        <v>218613.5</v>
      </c>
      <c r="G83" s="257" t="s">
        <v>1131</v>
      </c>
    </row>
    <row r="84" spans="1:7" ht="12.75">
      <c r="A84" s="271" t="s">
        <v>1105</v>
      </c>
      <c r="B84" s="27">
        <v>1000</v>
      </c>
      <c r="C84" s="272" t="s">
        <v>512</v>
      </c>
      <c r="D84" s="36" t="s">
        <v>1080</v>
      </c>
      <c r="E84" s="27" t="s">
        <v>1168</v>
      </c>
      <c r="F84" s="123">
        <f t="shared" si="2"/>
        <v>219613.5</v>
      </c>
      <c r="G84" s="265" t="s">
        <v>1133</v>
      </c>
    </row>
    <row r="85" spans="1:7" ht="12.75">
      <c r="A85" s="253" t="s">
        <v>1105</v>
      </c>
      <c r="B85" s="27">
        <v>1000</v>
      </c>
      <c r="C85" s="110" t="s">
        <v>733</v>
      </c>
      <c r="D85" s="36" t="s">
        <v>676</v>
      </c>
      <c r="E85" s="27"/>
      <c r="F85" s="123">
        <f t="shared" si="2"/>
        <v>220613.5</v>
      </c>
      <c r="G85" s="106"/>
    </row>
    <row r="86" spans="1:6" ht="12.75">
      <c r="A86" s="253" t="s">
        <v>1105</v>
      </c>
      <c r="B86" s="27">
        <v>1000</v>
      </c>
      <c r="C86" s="110" t="s">
        <v>222</v>
      </c>
      <c r="D86" s="36" t="s">
        <v>676</v>
      </c>
      <c r="E86" s="27"/>
      <c r="F86" s="123">
        <f t="shared" si="2"/>
        <v>221613.5</v>
      </c>
    </row>
    <row r="87" spans="1:6" ht="12.75">
      <c r="A87" s="253" t="s">
        <v>1105</v>
      </c>
      <c r="B87" s="261">
        <v>300</v>
      </c>
      <c r="C87" s="110" t="s">
        <v>1211</v>
      </c>
      <c r="D87" s="36" t="s">
        <v>1212</v>
      </c>
      <c r="E87" s="27"/>
      <c r="F87" s="123">
        <f t="shared" si="2"/>
        <v>221913.5</v>
      </c>
    </row>
    <row r="88" spans="1:7" ht="12.75">
      <c r="A88" s="253" t="s">
        <v>163</v>
      </c>
      <c r="B88" s="27">
        <v>2500</v>
      </c>
      <c r="C88" s="110" t="s">
        <v>590</v>
      </c>
      <c r="D88" s="36" t="s">
        <v>22</v>
      </c>
      <c r="E88" s="27"/>
      <c r="F88" s="123">
        <f t="shared" si="2"/>
        <v>224413.5</v>
      </c>
      <c r="G88" s="265" t="s">
        <v>1134</v>
      </c>
    </row>
    <row r="89" spans="1:7" ht="12.75">
      <c r="A89" s="253" t="s">
        <v>1142</v>
      </c>
      <c r="B89" s="27">
        <v>4000</v>
      </c>
      <c r="C89" s="110" t="s">
        <v>1073</v>
      </c>
      <c r="D89" s="36" t="s">
        <v>22</v>
      </c>
      <c r="E89" s="27"/>
      <c r="F89" s="123">
        <f t="shared" si="2"/>
        <v>228413.5</v>
      </c>
      <c r="G89" s="257" t="s">
        <v>1170</v>
      </c>
    </row>
    <row r="90" spans="1:7" ht="12.75">
      <c r="A90" s="253" t="s">
        <v>1142</v>
      </c>
      <c r="B90" s="27">
        <v>5000</v>
      </c>
      <c r="C90" s="110" t="s">
        <v>1143</v>
      </c>
      <c r="D90" s="36" t="s">
        <v>1144</v>
      </c>
      <c r="E90" s="27"/>
      <c r="F90" s="123">
        <f t="shared" si="2"/>
        <v>233413.5</v>
      </c>
      <c r="G90" s="106"/>
    </row>
    <row r="91" spans="1:7" ht="12.75">
      <c r="A91" s="253" t="s">
        <v>1142</v>
      </c>
      <c r="B91" s="27">
        <v>2500</v>
      </c>
      <c r="C91" s="110" t="s">
        <v>927</v>
      </c>
      <c r="D91" s="36" t="s">
        <v>1169</v>
      </c>
      <c r="E91" s="27"/>
      <c r="F91" s="123">
        <f t="shared" si="2"/>
        <v>235913.5</v>
      </c>
      <c r="G91" s="106"/>
    </row>
    <row r="92" spans="1:7" ht="12.75">
      <c r="A92" s="253" t="s">
        <v>1142</v>
      </c>
      <c r="B92" s="27">
        <v>1400</v>
      </c>
      <c r="C92" s="110" t="s">
        <v>351</v>
      </c>
      <c r="D92" s="36" t="s">
        <v>1174</v>
      </c>
      <c r="E92" s="27"/>
      <c r="F92" s="123">
        <f t="shared" si="2"/>
        <v>237313.5</v>
      </c>
      <c r="G92" s="106"/>
    </row>
    <row r="93" spans="1:7" ht="12.75">
      <c r="A93" s="253" t="s">
        <v>1176</v>
      </c>
      <c r="B93" s="27">
        <f>400-3</f>
        <v>397</v>
      </c>
      <c r="C93" s="110" t="s">
        <v>966</v>
      </c>
      <c r="D93" s="36" t="s">
        <v>22</v>
      </c>
      <c r="E93" s="27"/>
      <c r="F93" s="123">
        <f t="shared" si="2"/>
        <v>237710.5</v>
      </c>
      <c r="G93" s="265" t="s">
        <v>990</v>
      </c>
    </row>
    <row r="94" spans="1:7" ht="12.75">
      <c r="A94" s="253" t="s">
        <v>1176</v>
      </c>
      <c r="B94" s="261">
        <v>300</v>
      </c>
      <c r="C94" s="110" t="s">
        <v>1177</v>
      </c>
      <c r="D94" s="36" t="s">
        <v>1178</v>
      </c>
      <c r="E94" s="27"/>
      <c r="F94" s="123">
        <f t="shared" si="2"/>
        <v>238010.5</v>
      </c>
      <c r="G94" s="106"/>
    </row>
    <row r="95" spans="1:7" ht="12.75">
      <c r="A95" s="258">
        <v>40690</v>
      </c>
      <c r="B95" s="282">
        <v>1000</v>
      </c>
      <c r="C95" s="36" t="s">
        <v>1214</v>
      </c>
      <c r="D95" s="36" t="s">
        <v>932</v>
      </c>
      <c r="E95" s="27"/>
      <c r="F95" s="123">
        <f t="shared" si="2"/>
        <v>239010.5</v>
      </c>
      <c r="G95" s="106"/>
    </row>
    <row r="96" spans="1:7" ht="12.75">
      <c r="A96" s="258">
        <v>40690</v>
      </c>
      <c r="B96" s="282">
        <v>1000</v>
      </c>
      <c r="C96" s="36" t="s">
        <v>1215</v>
      </c>
      <c r="D96" s="36" t="s">
        <v>932</v>
      </c>
      <c r="E96" s="27"/>
      <c r="F96" s="123">
        <f t="shared" si="2"/>
        <v>240010.5</v>
      </c>
      <c r="G96" s="106"/>
    </row>
    <row r="97" spans="1:7" ht="12.75">
      <c r="A97" s="283">
        <v>40690</v>
      </c>
      <c r="B97" s="282">
        <v>400</v>
      </c>
      <c r="C97" s="32" t="s">
        <v>1215</v>
      </c>
      <c r="D97" s="36" t="s">
        <v>932</v>
      </c>
      <c r="E97" s="27" t="s">
        <v>1168</v>
      </c>
      <c r="F97" s="123">
        <f t="shared" si="2"/>
        <v>240410.5</v>
      </c>
      <c r="G97" s="106"/>
    </row>
    <row r="98" spans="1:7" ht="12.75">
      <c r="A98" s="258" t="s">
        <v>1176</v>
      </c>
      <c r="B98" s="252">
        <v>300</v>
      </c>
      <c r="C98" s="32" t="s">
        <v>1230</v>
      </c>
      <c r="D98" s="36" t="s">
        <v>1130</v>
      </c>
      <c r="E98" s="27"/>
      <c r="F98" s="123">
        <f t="shared" si="2"/>
        <v>240710.5</v>
      </c>
      <c r="G98" s="106"/>
    </row>
    <row r="99" spans="1:7" ht="12.75">
      <c r="A99" s="253" t="s">
        <v>1198</v>
      </c>
      <c r="B99" s="27">
        <f>13250+8400</f>
        <v>21650</v>
      </c>
      <c r="C99" s="110" t="s">
        <v>1199</v>
      </c>
      <c r="D99" s="36" t="s">
        <v>1197</v>
      </c>
      <c r="E99" s="27"/>
      <c r="F99" s="123">
        <f t="shared" si="2"/>
        <v>262360.5</v>
      </c>
      <c r="G99" s="106"/>
    </row>
    <row r="100" spans="1:7" ht="12.75">
      <c r="A100" s="253" t="s">
        <v>1153</v>
      </c>
      <c r="B100" s="27">
        <v>1200</v>
      </c>
      <c r="C100" s="110" t="s">
        <v>507</v>
      </c>
      <c r="D100" s="36" t="s">
        <v>1184</v>
      </c>
      <c r="E100" s="27" t="s">
        <v>583</v>
      </c>
      <c r="F100" s="123">
        <f t="shared" si="2"/>
        <v>263560.5</v>
      </c>
      <c r="G100" s="106"/>
    </row>
    <row r="101" spans="1:7" ht="12.75">
      <c r="A101" s="253" t="s">
        <v>1153</v>
      </c>
      <c r="B101" s="27">
        <v>1000</v>
      </c>
      <c r="C101" s="110" t="s">
        <v>1132</v>
      </c>
      <c r="D101" s="36" t="s">
        <v>1221</v>
      </c>
      <c r="E101" s="27"/>
      <c r="F101" s="123">
        <f t="shared" si="2"/>
        <v>264560.5</v>
      </c>
      <c r="G101" s="106"/>
    </row>
    <row r="102" spans="1:7" ht="12.75">
      <c r="A102" s="253" t="s">
        <v>1153</v>
      </c>
      <c r="B102" s="27">
        <v>200</v>
      </c>
      <c r="C102" s="110" t="s">
        <v>977</v>
      </c>
      <c r="D102" s="36" t="s">
        <v>1185</v>
      </c>
      <c r="E102" s="27" t="s">
        <v>836</v>
      </c>
      <c r="F102" s="123">
        <f t="shared" si="2"/>
        <v>264760.5</v>
      </c>
      <c r="G102" s="106"/>
    </row>
    <row r="103" spans="1:7" ht="12.75">
      <c r="A103" s="253" t="s">
        <v>1153</v>
      </c>
      <c r="B103" s="27">
        <v>2263</v>
      </c>
      <c r="C103" s="110" t="s">
        <v>512</v>
      </c>
      <c r="D103" s="36" t="s">
        <v>1190</v>
      </c>
      <c r="E103" s="27" t="s">
        <v>352</v>
      </c>
      <c r="F103" s="123">
        <f t="shared" si="2"/>
        <v>267023.5</v>
      </c>
      <c r="G103" s="106"/>
    </row>
    <row r="104" spans="1:7" ht="12.75">
      <c r="A104" s="253" t="s">
        <v>1227</v>
      </c>
      <c r="B104" s="27">
        <v>14650</v>
      </c>
      <c r="C104" s="110" t="s">
        <v>1268</v>
      </c>
      <c r="D104" s="36" t="s">
        <v>1197</v>
      </c>
      <c r="E104" s="27"/>
      <c r="F104" s="123">
        <f t="shared" si="2"/>
        <v>281673.5</v>
      </c>
      <c r="G104" s="106"/>
    </row>
    <row r="105" spans="1:7" ht="12.75">
      <c r="A105" s="253" t="s">
        <v>1227</v>
      </c>
      <c r="B105" s="27">
        <v>3000</v>
      </c>
      <c r="C105" s="110" t="s">
        <v>1228</v>
      </c>
      <c r="D105" s="36" t="s">
        <v>1229</v>
      </c>
      <c r="E105" s="27" t="s">
        <v>920</v>
      </c>
      <c r="F105" s="123">
        <f t="shared" si="2"/>
        <v>284673.5</v>
      </c>
      <c r="G105" s="106"/>
    </row>
    <row r="106" spans="1:7" ht="12.75">
      <c r="A106" s="284" t="s">
        <v>1189</v>
      </c>
      <c r="B106" s="261">
        <v>700</v>
      </c>
      <c r="C106" s="110" t="s">
        <v>1187</v>
      </c>
      <c r="D106" s="36" t="s">
        <v>1188</v>
      </c>
      <c r="E106" s="27" t="s">
        <v>343</v>
      </c>
      <c r="F106" s="123">
        <f t="shared" si="2"/>
        <v>285373.5</v>
      </c>
      <c r="G106" s="106"/>
    </row>
    <row r="107" spans="1:7" ht="12.75">
      <c r="A107" s="284" t="s">
        <v>1189</v>
      </c>
      <c r="B107" s="27">
        <v>10000</v>
      </c>
      <c r="C107" s="110" t="s">
        <v>486</v>
      </c>
      <c r="D107" s="36" t="s">
        <v>1197</v>
      </c>
      <c r="E107" s="27"/>
      <c r="F107" s="123">
        <f t="shared" si="2"/>
        <v>295373.5</v>
      </c>
      <c r="G107" s="106"/>
    </row>
    <row r="108" spans="1:7" ht="12.75">
      <c r="A108" s="284" t="s">
        <v>1192</v>
      </c>
      <c r="B108" s="27">
        <v>750</v>
      </c>
      <c r="C108" s="110" t="s">
        <v>1024</v>
      </c>
      <c r="D108" s="36" t="s">
        <v>22</v>
      </c>
      <c r="E108" s="27" t="s">
        <v>773</v>
      </c>
      <c r="F108" s="123">
        <f t="shared" si="2"/>
        <v>296123.5</v>
      </c>
      <c r="G108" s="257" t="s">
        <v>1025</v>
      </c>
    </row>
    <row r="109" spans="1:7" ht="12.75">
      <c r="A109" s="284" t="s">
        <v>1216</v>
      </c>
      <c r="B109" s="27">
        <v>1000</v>
      </c>
      <c r="C109" s="110" t="s">
        <v>617</v>
      </c>
      <c r="D109" s="36" t="s">
        <v>22</v>
      </c>
      <c r="E109" s="263" t="s">
        <v>104</v>
      </c>
      <c r="F109" s="123">
        <f t="shared" si="2"/>
        <v>297123.5</v>
      </c>
      <c r="G109" s="257" t="s">
        <v>1217</v>
      </c>
    </row>
    <row r="110" spans="1:7" ht="12.75">
      <c r="A110" s="284" t="s">
        <v>1193</v>
      </c>
      <c r="B110" s="27">
        <v>3000</v>
      </c>
      <c r="C110" s="110" t="s">
        <v>1311</v>
      </c>
      <c r="D110" s="36" t="s">
        <v>22</v>
      </c>
      <c r="E110" s="263" t="s">
        <v>104</v>
      </c>
      <c r="F110" s="123">
        <f t="shared" si="2"/>
        <v>300123.5</v>
      </c>
      <c r="G110" s="257" t="s">
        <v>1218</v>
      </c>
    </row>
    <row r="111" spans="1:7" ht="12.75">
      <c r="A111" s="284" t="s">
        <v>1193</v>
      </c>
      <c r="B111" s="27">
        <v>1000</v>
      </c>
      <c r="C111" s="110" t="s">
        <v>1226</v>
      </c>
      <c r="D111" s="36" t="s">
        <v>659</v>
      </c>
      <c r="E111" s="27"/>
      <c r="F111" s="123">
        <f t="shared" si="2"/>
        <v>301123.5</v>
      </c>
      <c r="G111" s="106"/>
    </row>
    <row r="112" spans="1:7" ht="12.75">
      <c r="A112" s="284" t="s">
        <v>1193</v>
      </c>
      <c r="B112" s="27">
        <v>1000</v>
      </c>
      <c r="C112" s="110" t="s">
        <v>1049</v>
      </c>
      <c r="D112" s="36" t="s">
        <v>659</v>
      </c>
      <c r="E112" s="27"/>
      <c r="F112" s="123">
        <f t="shared" si="2"/>
        <v>302123.5</v>
      </c>
      <c r="G112" s="106"/>
    </row>
    <row r="113" spans="1:7" ht="12.75">
      <c r="A113" s="284" t="s">
        <v>1193</v>
      </c>
      <c r="B113" s="27">
        <v>4000</v>
      </c>
      <c r="C113" s="110" t="s">
        <v>1196</v>
      </c>
      <c r="D113" s="36" t="s">
        <v>1197</v>
      </c>
      <c r="E113" s="27"/>
      <c r="F113" s="123">
        <f t="shared" si="2"/>
        <v>306123.5</v>
      </c>
      <c r="G113" s="106"/>
    </row>
    <row r="114" spans="1:7" ht="12.75">
      <c r="A114" s="284" t="s">
        <v>1200</v>
      </c>
      <c r="B114" s="27">
        <v>5000</v>
      </c>
      <c r="C114" s="110" t="s">
        <v>1201</v>
      </c>
      <c r="D114" s="36" t="s">
        <v>1202</v>
      </c>
      <c r="E114" s="27"/>
      <c r="F114" s="123">
        <f t="shared" si="2"/>
        <v>311123.5</v>
      </c>
      <c r="G114" s="106"/>
    </row>
    <row r="115" spans="1:7" ht="12.75">
      <c r="A115" s="284" t="s">
        <v>1200</v>
      </c>
      <c r="B115" s="27">
        <v>1000</v>
      </c>
      <c r="C115" s="110" t="s">
        <v>1203</v>
      </c>
      <c r="D115" s="36" t="s">
        <v>22</v>
      </c>
      <c r="E115" s="27" t="s">
        <v>1162</v>
      </c>
      <c r="F115" s="123">
        <f t="shared" si="2"/>
        <v>312123.5</v>
      </c>
      <c r="G115" s="257" t="s">
        <v>1219</v>
      </c>
    </row>
    <row r="116" spans="1:7" ht="12.75">
      <c r="A116" s="284" t="s">
        <v>1231</v>
      </c>
      <c r="B116" s="27">
        <v>100</v>
      </c>
      <c r="C116" s="110" t="s">
        <v>1232</v>
      </c>
      <c r="D116" s="36" t="s">
        <v>26</v>
      </c>
      <c r="E116" s="27"/>
      <c r="F116" s="123">
        <f t="shared" si="2"/>
        <v>312223.5</v>
      </c>
      <c r="G116" s="257"/>
    </row>
    <row r="117" spans="1:7" ht="12.75">
      <c r="A117" s="284" t="s">
        <v>1234</v>
      </c>
      <c r="B117" s="27">
        <v>500</v>
      </c>
      <c r="C117" s="256" t="s">
        <v>104</v>
      </c>
      <c r="D117" s="36" t="s">
        <v>676</v>
      </c>
      <c r="E117" s="27"/>
      <c r="F117" s="123">
        <f t="shared" si="2"/>
        <v>312723.5</v>
      </c>
      <c r="G117" s="257"/>
    </row>
    <row r="118" spans="1:7" ht="12.75">
      <c r="A118" s="284" t="s">
        <v>1204</v>
      </c>
      <c r="B118" s="27">
        <v>1000</v>
      </c>
      <c r="C118" s="110" t="s">
        <v>1205</v>
      </c>
      <c r="D118" s="36" t="s">
        <v>22</v>
      </c>
      <c r="E118" s="27"/>
      <c r="F118" s="123">
        <f t="shared" si="2"/>
        <v>313723.5</v>
      </c>
      <c r="G118" s="257" t="s">
        <v>1206</v>
      </c>
    </row>
    <row r="119" spans="1:7" ht="12.75">
      <c r="A119" s="284" t="s">
        <v>64</v>
      </c>
      <c r="B119" s="27">
        <v>4000</v>
      </c>
      <c r="C119" s="110" t="s">
        <v>658</v>
      </c>
      <c r="D119" s="36" t="s">
        <v>1169</v>
      </c>
      <c r="E119" s="27"/>
      <c r="F119" s="123">
        <f t="shared" si="2"/>
        <v>317723.5</v>
      </c>
      <c r="G119" s="106"/>
    </row>
    <row r="120" spans="1:7" ht="12.75">
      <c r="A120" s="284" t="s">
        <v>64</v>
      </c>
      <c r="B120" s="27">
        <v>500</v>
      </c>
      <c r="C120" s="256" t="s">
        <v>104</v>
      </c>
      <c r="D120" s="36" t="s">
        <v>22</v>
      </c>
      <c r="E120" s="263" t="s">
        <v>104</v>
      </c>
      <c r="F120" s="123">
        <f t="shared" si="2"/>
        <v>318223.5</v>
      </c>
      <c r="G120" s="257" t="s">
        <v>1220</v>
      </c>
    </row>
    <row r="121" spans="1:7" ht="12.75">
      <c r="A121" s="284" t="s">
        <v>1233</v>
      </c>
      <c r="B121" s="27">
        <v>500</v>
      </c>
      <c r="C121" s="110" t="s">
        <v>1297</v>
      </c>
      <c r="D121" s="36" t="s">
        <v>26</v>
      </c>
      <c r="E121" s="27"/>
      <c r="F121" s="123">
        <f t="shared" si="2"/>
        <v>318723.5</v>
      </c>
      <c r="G121" s="106"/>
    </row>
    <row r="122" spans="1:7" ht="12.75">
      <c r="A122" s="296" t="s">
        <v>1262</v>
      </c>
      <c r="B122" s="15">
        <v>500</v>
      </c>
      <c r="C122" s="272" t="s">
        <v>1263</v>
      </c>
      <c r="D122" s="36" t="s">
        <v>671</v>
      </c>
      <c r="E122" s="27" t="s">
        <v>1264</v>
      </c>
      <c r="F122" s="123">
        <f t="shared" si="2"/>
        <v>319223.5</v>
      </c>
      <c r="G122" s="106"/>
    </row>
    <row r="123" spans="1:7" ht="12.75">
      <c r="A123" s="296" t="s">
        <v>1262</v>
      </c>
      <c r="B123" s="15">
        <v>5000</v>
      </c>
      <c r="C123" s="272" t="s">
        <v>1213</v>
      </c>
      <c r="D123" s="36" t="s">
        <v>932</v>
      </c>
      <c r="E123" s="27"/>
      <c r="F123" s="123">
        <f t="shared" si="2"/>
        <v>324223.5</v>
      </c>
      <c r="G123" s="106"/>
    </row>
    <row r="124" spans="1:7" ht="12.75">
      <c r="A124" s="296" t="s">
        <v>167</v>
      </c>
      <c r="B124" s="15">
        <v>2000</v>
      </c>
      <c r="C124" s="272" t="s">
        <v>1132</v>
      </c>
      <c r="D124" s="36" t="s">
        <v>1077</v>
      </c>
      <c r="E124" s="27"/>
      <c r="F124" s="123">
        <f t="shared" si="2"/>
        <v>326223.5</v>
      </c>
      <c r="G124" s="106"/>
    </row>
    <row r="125" spans="1:7" ht="12.75">
      <c r="A125" s="296" t="s">
        <v>167</v>
      </c>
      <c r="B125" s="15">
        <v>2000</v>
      </c>
      <c r="C125" s="272" t="s">
        <v>512</v>
      </c>
      <c r="D125" s="36" t="s">
        <v>1280</v>
      </c>
      <c r="E125" s="298" t="s">
        <v>773</v>
      </c>
      <c r="F125" s="123">
        <f t="shared" si="2"/>
        <v>328223.5</v>
      </c>
      <c r="G125" s="106"/>
    </row>
    <row r="126" spans="1:7" ht="12.75">
      <c r="A126" s="296" t="s">
        <v>167</v>
      </c>
      <c r="B126" s="15">
        <v>5000</v>
      </c>
      <c r="C126" s="272" t="s">
        <v>968</v>
      </c>
      <c r="D126" s="36" t="s">
        <v>1280</v>
      </c>
      <c r="E126" s="298" t="s">
        <v>773</v>
      </c>
      <c r="F126" s="123">
        <f t="shared" si="2"/>
        <v>333223.5</v>
      </c>
      <c r="G126" s="106"/>
    </row>
    <row r="127" spans="1:7" ht="12.75">
      <c r="A127" s="296" t="s">
        <v>167</v>
      </c>
      <c r="B127" s="15">
        <v>1400</v>
      </c>
      <c r="C127" s="272" t="s">
        <v>977</v>
      </c>
      <c r="D127" s="36" t="s">
        <v>1296</v>
      </c>
      <c r="E127" s="27" t="s">
        <v>836</v>
      </c>
      <c r="F127" s="123">
        <f t="shared" si="2"/>
        <v>334623.5</v>
      </c>
      <c r="G127" s="106"/>
    </row>
    <row r="128" spans="1:7" ht="12.75">
      <c r="A128" s="296" t="s">
        <v>1292</v>
      </c>
      <c r="B128" s="15">
        <v>1001</v>
      </c>
      <c r="C128" s="272" t="s">
        <v>592</v>
      </c>
      <c r="D128" s="36" t="s">
        <v>22</v>
      </c>
      <c r="E128" s="298" t="s">
        <v>773</v>
      </c>
      <c r="F128" s="123">
        <f t="shared" si="2"/>
        <v>335624.5</v>
      </c>
      <c r="G128" s="257" t="s">
        <v>1293</v>
      </c>
    </row>
    <row r="129" spans="1:7" ht="12.75">
      <c r="A129" s="284" t="s">
        <v>1292</v>
      </c>
      <c r="B129" s="27">
        <v>500</v>
      </c>
      <c r="C129" s="110" t="s">
        <v>1036</v>
      </c>
      <c r="D129" s="36" t="s">
        <v>22</v>
      </c>
      <c r="E129" s="27"/>
      <c r="F129" s="123">
        <f t="shared" si="2"/>
        <v>336124.5</v>
      </c>
      <c r="G129" s="257" t="s">
        <v>1038</v>
      </c>
    </row>
    <row r="130" spans="1:7" ht="12.75">
      <c r="A130" s="284" t="s">
        <v>1292</v>
      </c>
      <c r="B130" s="27">
        <v>500</v>
      </c>
      <c r="C130" s="110" t="s">
        <v>772</v>
      </c>
      <c r="D130" s="36" t="s">
        <v>1294</v>
      </c>
      <c r="E130" s="27"/>
      <c r="F130" s="123">
        <f t="shared" si="2"/>
        <v>336624.5</v>
      </c>
      <c r="G130" s="106"/>
    </row>
    <row r="131" spans="1:7" ht="12.75">
      <c r="A131" s="284" t="s">
        <v>1292</v>
      </c>
      <c r="B131" s="27">
        <v>4900</v>
      </c>
      <c r="C131" s="110" t="s">
        <v>1295</v>
      </c>
      <c r="D131" s="36" t="s">
        <v>26</v>
      </c>
      <c r="E131" s="298" t="s">
        <v>773</v>
      </c>
      <c r="F131" s="123">
        <f t="shared" si="2"/>
        <v>341524.5</v>
      </c>
      <c r="G131" s="106"/>
    </row>
    <row r="132" spans="1:7" ht="12.75">
      <c r="A132" s="284" t="s">
        <v>1299</v>
      </c>
      <c r="B132" s="27">
        <v>1000</v>
      </c>
      <c r="C132" s="110" t="s">
        <v>1302</v>
      </c>
      <c r="D132" s="36" t="s">
        <v>26</v>
      </c>
      <c r="E132" s="298" t="s">
        <v>773</v>
      </c>
      <c r="F132" s="123">
        <f t="shared" si="2"/>
        <v>342524.5</v>
      </c>
      <c r="G132" s="106"/>
    </row>
    <row r="133" spans="1:7" ht="12.75">
      <c r="A133" s="284" t="s">
        <v>1299</v>
      </c>
      <c r="B133" s="27">
        <v>1500</v>
      </c>
      <c r="C133" s="110" t="s">
        <v>716</v>
      </c>
      <c r="D133" s="36" t="s">
        <v>26</v>
      </c>
      <c r="E133" s="298" t="s">
        <v>773</v>
      </c>
      <c r="F133" s="123">
        <f aca="true" t="shared" si="3" ref="F133:F195">F132+B133</f>
        <v>344024.5</v>
      </c>
      <c r="G133" s="106"/>
    </row>
    <row r="134" spans="1:7" ht="12.75">
      <c r="A134" s="284" t="s">
        <v>1299</v>
      </c>
      <c r="B134" s="27">
        <v>2000</v>
      </c>
      <c r="C134" s="110" t="s">
        <v>770</v>
      </c>
      <c r="D134" s="36" t="s">
        <v>22</v>
      </c>
      <c r="E134" s="298" t="s">
        <v>773</v>
      </c>
      <c r="F134" s="123">
        <f t="shared" si="3"/>
        <v>346024.5</v>
      </c>
      <c r="G134" s="257" t="s">
        <v>1300</v>
      </c>
    </row>
    <row r="135" spans="1:7" ht="12.75">
      <c r="A135" s="284" t="s">
        <v>1299</v>
      </c>
      <c r="B135" s="261">
        <v>300</v>
      </c>
      <c r="C135" s="110" t="s">
        <v>1308</v>
      </c>
      <c r="D135" s="36" t="s">
        <v>1301</v>
      </c>
      <c r="E135" s="298" t="s">
        <v>773</v>
      </c>
      <c r="F135" s="123">
        <f t="shared" si="3"/>
        <v>346324.5</v>
      </c>
      <c r="G135" s="257"/>
    </row>
    <row r="136" spans="1:7" ht="12.75">
      <c r="A136" s="284" t="s">
        <v>1299</v>
      </c>
      <c r="B136" s="27">
        <v>900</v>
      </c>
      <c r="C136" s="110" t="s">
        <v>1304</v>
      </c>
      <c r="D136" s="36" t="s">
        <v>1077</v>
      </c>
      <c r="E136" s="298" t="s">
        <v>773</v>
      </c>
      <c r="F136" s="123">
        <f t="shared" si="3"/>
        <v>347224.5</v>
      </c>
      <c r="G136" s="257"/>
    </row>
    <row r="137" spans="1:7" ht="12.75">
      <c r="A137" s="284" t="s">
        <v>1299</v>
      </c>
      <c r="B137" s="27">
        <v>1000</v>
      </c>
      <c r="C137" s="110" t="s">
        <v>1310</v>
      </c>
      <c r="D137" s="36" t="s">
        <v>1077</v>
      </c>
      <c r="E137" s="298" t="s">
        <v>773</v>
      </c>
      <c r="F137" s="123">
        <f t="shared" si="3"/>
        <v>348224.5</v>
      </c>
      <c r="G137" s="257"/>
    </row>
    <row r="138" spans="1:7" ht="12.75">
      <c r="A138" s="284" t="s">
        <v>1299</v>
      </c>
      <c r="B138" s="27">
        <v>1000</v>
      </c>
      <c r="C138" s="110" t="s">
        <v>977</v>
      </c>
      <c r="D138" s="36" t="s">
        <v>1309</v>
      </c>
      <c r="E138" s="36" t="s">
        <v>836</v>
      </c>
      <c r="F138" s="123">
        <f t="shared" si="3"/>
        <v>349224.5</v>
      </c>
      <c r="G138" s="257"/>
    </row>
    <row r="139" spans="1:7" ht="12.75">
      <c r="A139" s="284" t="s">
        <v>1299</v>
      </c>
      <c r="B139" s="27">
        <v>1000</v>
      </c>
      <c r="C139" s="110" t="s">
        <v>1303</v>
      </c>
      <c r="D139" s="36" t="s">
        <v>676</v>
      </c>
      <c r="E139" s="27"/>
      <c r="F139" s="123">
        <f t="shared" si="3"/>
        <v>350224.5</v>
      </c>
      <c r="G139" s="257"/>
    </row>
    <row r="140" spans="1:7" ht="12.75">
      <c r="A140" s="284" t="s">
        <v>171</v>
      </c>
      <c r="B140" s="27">
        <v>1000</v>
      </c>
      <c r="C140" s="236" t="s">
        <v>1359</v>
      </c>
      <c r="D140" s="36" t="s">
        <v>1332</v>
      </c>
      <c r="E140" s="298" t="s">
        <v>773</v>
      </c>
      <c r="F140" s="123">
        <f t="shared" si="3"/>
        <v>351224.5</v>
      </c>
      <c r="G140" s="257" t="s">
        <v>1324</v>
      </c>
    </row>
    <row r="141" spans="1:7" ht="12.75">
      <c r="A141" s="284" t="s">
        <v>171</v>
      </c>
      <c r="B141" s="27">
        <v>3000</v>
      </c>
      <c r="C141" s="110" t="s">
        <v>409</v>
      </c>
      <c r="D141" s="36" t="s">
        <v>22</v>
      </c>
      <c r="E141" s="27"/>
      <c r="F141" s="123">
        <f t="shared" si="3"/>
        <v>354224.5</v>
      </c>
      <c r="G141" s="265" t="s">
        <v>1325</v>
      </c>
    </row>
    <row r="142" spans="1:7" ht="12.75">
      <c r="A142" s="284" t="s">
        <v>171</v>
      </c>
      <c r="B142" s="27">
        <v>1000</v>
      </c>
      <c r="C142" s="110" t="s">
        <v>1328</v>
      </c>
      <c r="D142" s="36" t="s">
        <v>22</v>
      </c>
      <c r="E142" s="27" t="s">
        <v>715</v>
      </c>
      <c r="F142" s="123">
        <f t="shared" si="3"/>
        <v>355224.5</v>
      </c>
      <c r="G142" s="265" t="s">
        <v>1037</v>
      </c>
    </row>
    <row r="143" spans="1:7" ht="12.75">
      <c r="A143" s="284" t="s">
        <v>171</v>
      </c>
      <c r="B143" s="27">
        <v>1000</v>
      </c>
      <c r="C143" s="110" t="s">
        <v>1205</v>
      </c>
      <c r="D143" s="36" t="s">
        <v>22</v>
      </c>
      <c r="E143" s="27"/>
      <c r="F143" s="123">
        <f t="shared" si="3"/>
        <v>356224.5</v>
      </c>
      <c r="G143" s="265" t="s">
        <v>1326</v>
      </c>
    </row>
    <row r="144" spans="1:7" ht="12.75">
      <c r="A144" s="284" t="s">
        <v>171</v>
      </c>
      <c r="B144" s="27">
        <v>1000</v>
      </c>
      <c r="C144" s="256" t="s">
        <v>104</v>
      </c>
      <c r="D144" s="36" t="s">
        <v>22</v>
      </c>
      <c r="E144" s="263" t="s">
        <v>104</v>
      </c>
      <c r="F144" s="123">
        <f t="shared" si="3"/>
        <v>357224.5</v>
      </c>
      <c r="G144" s="265" t="s">
        <v>1327</v>
      </c>
    </row>
    <row r="145" spans="1:7" ht="12.75">
      <c r="A145" s="284" t="s">
        <v>171</v>
      </c>
      <c r="B145" s="261">
        <v>900</v>
      </c>
      <c r="C145" s="110" t="s">
        <v>1354</v>
      </c>
      <c r="D145" s="36" t="s">
        <v>1030</v>
      </c>
      <c r="E145" s="299" t="s">
        <v>773</v>
      </c>
      <c r="F145" s="123">
        <f t="shared" si="3"/>
        <v>358124.5</v>
      </c>
      <c r="G145" s="265"/>
    </row>
    <row r="146" spans="1:7" ht="12.75">
      <c r="A146" s="284" t="s">
        <v>171</v>
      </c>
      <c r="B146" s="261">
        <v>5000</v>
      </c>
      <c r="C146" s="110" t="s">
        <v>1350</v>
      </c>
      <c r="D146" s="36" t="s">
        <v>1351</v>
      </c>
      <c r="E146" s="299" t="s">
        <v>773</v>
      </c>
      <c r="F146" s="123">
        <f t="shared" si="3"/>
        <v>363124.5</v>
      </c>
      <c r="G146" s="265"/>
    </row>
    <row r="147" spans="1:7" ht="12.75">
      <c r="A147" s="284" t="s">
        <v>171</v>
      </c>
      <c r="B147" s="27">
        <v>3000</v>
      </c>
      <c r="C147" s="110" t="s">
        <v>928</v>
      </c>
      <c r="D147" s="36" t="s">
        <v>26</v>
      </c>
      <c r="E147" s="27"/>
      <c r="F147" s="123">
        <f t="shared" si="3"/>
        <v>366124.5</v>
      </c>
      <c r="G147" s="265"/>
    </row>
    <row r="148" spans="1:7" ht="12.75">
      <c r="A148" s="284" t="s">
        <v>171</v>
      </c>
      <c r="B148" s="27">
        <v>4000</v>
      </c>
      <c r="C148" s="110" t="s">
        <v>968</v>
      </c>
      <c r="D148" s="36" t="s">
        <v>1352</v>
      </c>
      <c r="E148" s="36" t="s">
        <v>839</v>
      </c>
      <c r="F148" s="123">
        <f t="shared" si="3"/>
        <v>370124.5</v>
      </c>
      <c r="G148" s="265"/>
    </row>
    <row r="149" spans="1:7" ht="12.75">
      <c r="A149" s="284" t="s">
        <v>1321</v>
      </c>
      <c r="B149" s="27">
        <v>5500</v>
      </c>
      <c r="C149" s="110" t="s">
        <v>1322</v>
      </c>
      <c r="D149" s="36" t="s">
        <v>1323</v>
      </c>
      <c r="E149" s="27" t="s">
        <v>882</v>
      </c>
      <c r="F149" s="123">
        <f t="shared" si="3"/>
        <v>375624.5</v>
      </c>
      <c r="G149" s="257"/>
    </row>
    <row r="150" spans="1:7" ht="12.75">
      <c r="A150" s="284" t="s">
        <v>1329</v>
      </c>
      <c r="B150" s="27">
        <v>1000</v>
      </c>
      <c r="C150" s="110" t="s">
        <v>1355</v>
      </c>
      <c r="D150" s="36" t="s">
        <v>22</v>
      </c>
      <c r="E150" s="299" t="s">
        <v>773</v>
      </c>
      <c r="F150" s="123">
        <f t="shared" si="3"/>
        <v>376624.5</v>
      </c>
      <c r="G150" s="257" t="s">
        <v>1335</v>
      </c>
    </row>
    <row r="151" spans="1:7" ht="12.75">
      <c r="A151" s="284" t="s">
        <v>1329</v>
      </c>
      <c r="B151" s="27">
        <v>2000</v>
      </c>
      <c r="C151" s="110" t="s">
        <v>672</v>
      </c>
      <c r="D151" s="36" t="s">
        <v>1330</v>
      </c>
      <c r="E151" s="27"/>
      <c r="F151" s="123">
        <f t="shared" si="3"/>
        <v>378624.5</v>
      </c>
      <c r="G151" s="257"/>
    </row>
    <row r="152" spans="1:7" ht="12.75">
      <c r="A152" s="284" t="s">
        <v>1329</v>
      </c>
      <c r="B152" s="27">
        <v>2000</v>
      </c>
      <c r="C152" s="256" t="s">
        <v>1082</v>
      </c>
      <c r="D152" s="36" t="s">
        <v>26</v>
      </c>
      <c r="E152" s="263" t="s">
        <v>104</v>
      </c>
      <c r="F152" s="123">
        <f t="shared" si="3"/>
        <v>380624.5</v>
      </c>
      <c r="G152" s="257"/>
    </row>
    <row r="153" spans="1:7" ht="12.75">
      <c r="A153" s="284" t="s">
        <v>182</v>
      </c>
      <c r="B153" s="261">
        <v>500</v>
      </c>
      <c r="C153" s="110" t="s">
        <v>1331</v>
      </c>
      <c r="D153" s="36" t="s">
        <v>1301</v>
      </c>
      <c r="E153" s="298" t="s">
        <v>773</v>
      </c>
      <c r="F153" s="123">
        <f t="shared" si="3"/>
        <v>381124.5</v>
      </c>
      <c r="G153" s="257"/>
    </row>
    <row r="154" spans="1:7" ht="12.75">
      <c r="A154" s="284" t="s">
        <v>182</v>
      </c>
      <c r="B154" s="27">
        <v>500</v>
      </c>
      <c r="C154" s="110" t="s">
        <v>1333</v>
      </c>
      <c r="D154" s="36" t="s">
        <v>659</v>
      </c>
      <c r="E154" s="27"/>
      <c r="F154" s="123">
        <f t="shared" si="3"/>
        <v>381624.5</v>
      </c>
      <c r="G154" s="257"/>
    </row>
    <row r="155" spans="1:7" ht="12.75">
      <c r="A155" s="284" t="s">
        <v>182</v>
      </c>
      <c r="B155" s="27">
        <v>500</v>
      </c>
      <c r="C155" s="110" t="s">
        <v>733</v>
      </c>
      <c r="D155" s="36" t="s">
        <v>1077</v>
      </c>
      <c r="E155" s="299" t="s">
        <v>773</v>
      </c>
      <c r="F155" s="123">
        <f t="shared" si="3"/>
        <v>382124.5</v>
      </c>
      <c r="G155" s="257"/>
    </row>
    <row r="156" spans="1:7" ht="12.75">
      <c r="A156" s="284" t="s">
        <v>182</v>
      </c>
      <c r="B156" s="261">
        <v>2000</v>
      </c>
      <c r="C156" s="110" t="s">
        <v>1356</v>
      </c>
      <c r="D156" s="36" t="s">
        <v>1357</v>
      </c>
      <c r="E156" s="299" t="s">
        <v>773</v>
      </c>
      <c r="F156" s="123">
        <f t="shared" si="3"/>
        <v>384124.5</v>
      </c>
      <c r="G156" s="257"/>
    </row>
    <row r="157" spans="1:7" ht="12.75">
      <c r="A157" s="284" t="s">
        <v>182</v>
      </c>
      <c r="B157" s="27">
        <v>50</v>
      </c>
      <c r="C157" s="256" t="s">
        <v>1082</v>
      </c>
      <c r="D157" s="36" t="s">
        <v>26</v>
      </c>
      <c r="E157" s="263" t="s">
        <v>104</v>
      </c>
      <c r="F157" s="123">
        <f t="shared" si="3"/>
        <v>384174.5</v>
      </c>
      <c r="G157" s="257"/>
    </row>
    <row r="158" spans="1:7" ht="12.75">
      <c r="A158" s="284" t="s">
        <v>1336</v>
      </c>
      <c r="B158" s="27">
        <v>1000</v>
      </c>
      <c r="C158" s="110" t="s">
        <v>1132</v>
      </c>
      <c r="D158" s="36" t="s">
        <v>1077</v>
      </c>
      <c r="E158" s="27"/>
      <c r="F158" s="123">
        <f t="shared" si="3"/>
        <v>385174.5</v>
      </c>
      <c r="G158" s="257"/>
    </row>
    <row r="159" spans="1:7" ht="12.75">
      <c r="A159" s="284" t="s">
        <v>1336</v>
      </c>
      <c r="B159" s="27">
        <v>2500</v>
      </c>
      <c r="C159" s="110" t="s">
        <v>1358</v>
      </c>
      <c r="D159" s="36" t="s">
        <v>1332</v>
      </c>
      <c r="E159" s="298" t="s">
        <v>773</v>
      </c>
      <c r="F159" s="123">
        <f t="shared" si="3"/>
        <v>387674.5</v>
      </c>
      <c r="G159" s="257" t="s">
        <v>1324</v>
      </c>
    </row>
    <row r="160" spans="1:7" ht="12.75">
      <c r="A160" s="284" t="s">
        <v>1336</v>
      </c>
      <c r="B160" s="27">
        <v>1000</v>
      </c>
      <c r="C160" s="110" t="s">
        <v>1361</v>
      </c>
      <c r="D160" s="36" t="s">
        <v>22</v>
      </c>
      <c r="E160" s="298" t="s">
        <v>773</v>
      </c>
      <c r="F160" s="123">
        <f t="shared" si="3"/>
        <v>388674.5</v>
      </c>
      <c r="G160" s="257" t="s">
        <v>1337</v>
      </c>
    </row>
    <row r="161" spans="1:7" ht="12.75">
      <c r="A161" s="284" t="s">
        <v>1338</v>
      </c>
      <c r="B161" s="27">
        <v>500</v>
      </c>
      <c r="C161" s="110" t="s">
        <v>1349</v>
      </c>
      <c r="D161" s="36" t="s">
        <v>1332</v>
      </c>
      <c r="E161" s="298" t="s">
        <v>773</v>
      </c>
      <c r="F161" s="123">
        <f t="shared" si="3"/>
        <v>389174.5</v>
      </c>
      <c r="G161" s="257" t="s">
        <v>1324</v>
      </c>
    </row>
    <row r="162" spans="1:7" ht="12.75">
      <c r="A162" s="284" t="s">
        <v>1338</v>
      </c>
      <c r="B162" s="27">
        <v>1000</v>
      </c>
      <c r="C162" s="110" t="s">
        <v>1360</v>
      </c>
      <c r="D162" s="36" t="s">
        <v>1332</v>
      </c>
      <c r="E162" s="298" t="s">
        <v>773</v>
      </c>
      <c r="F162" s="123">
        <f t="shared" si="3"/>
        <v>390174.5</v>
      </c>
      <c r="G162" s="257" t="s">
        <v>1324</v>
      </c>
    </row>
    <row r="163" spans="1:7" ht="12.75">
      <c r="A163" s="284" t="s">
        <v>1338</v>
      </c>
      <c r="B163" s="27">
        <v>1000</v>
      </c>
      <c r="C163" s="110" t="s">
        <v>222</v>
      </c>
      <c r="D163" s="36" t="s">
        <v>1077</v>
      </c>
      <c r="E163" s="27"/>
      <c r="F163" s="123">
        <f t="shared" si="3"/>
        <v>391174.5</v>
      </c>
      <c r="G163" s="257"/>
    </row>
    <row r="164" spans="1:7" ht="12.75">
      <c r="A164" s="284" t="s">
        <v>1338</v>
      </c>
      <c r="B164" s="27">
        <v>220</v>
      </c>
      <c r="C164" s="110" t="s">
        <v>977</v>
      </c>
      <c r="D164" s="36" t="s">
        <v>1185</v>
      </c>
      <c r="E164" s="36" t="s">
        <v>836</v>
      </c>
      <c r="F164" s="123">
        <f t="shared" si="3"/>
        <v>391394.5</v>
      </c>
      <c r="G164" s="257"/>
    </row>
    <row r="165" spans="1:7" ht="12.75">
      <c r="A165" s="284" t="s">
        <v>1338</v>
      </c>
      <c r="B165" s="27">
        <v>5000</v>
      </c>
      <c r="C165" s="110" t="s">
        <v>1228</v>
      </c>
      <c r="D165" s="36" t="s">
        <v>1362</v>
      </c>
      <c r="E165" s="27" t="s">
        <v>920</v>
      </c>
      <c r="F165" s="123">
        <f t="shared" si="3"/>
        <v>396394.5</v>
      </c>
      <c r="G165" s="257"/>
    </row>
    <row r="166" spans="1:7" ht="12.75">
      <c r="A166" s="284" t="s">
        <v>66</v>
      </c>
      <c r="B166" s="27">
        <v>73</v>
      </c>
      <c r="C166" s="110" t="s">
        <v>658</v>
      </c>
      <c r="D166" s="36" t="s">
        <v>1169</v>
      </c>
      <c r="E166" s="27"/>
      <c r="F166" s="123">
        <f t="shared" si="3"/>
        <v>396467.5</v>
      </c>
      <c r="G166" s="257" t="s">
        <v>1363</v>
      </c>
    </row>
    <row r="167" spans="1:7" ht="12.75">
      <c r="A167" s="284"/>
      <c r="B167" s="27"/>
      <c r="C167" s="110"/>
      <c r="D167" s="36"/>
      <c r="E167" s="27"/>
      <c r="F167" s="123">
        <f t="shared" si="3"/>
        <v>396467.5</v>
      </c>
      <c r="G167" s="257"/>
    </row>
    <row r="168" spans="1:7" ht="12.75">
      <c r="A168" s="284" t="s">
        <v>1366</v>
      </c>
      <c r="B168" s="27">
        <v>3000</v>
      </c>
      <c r="C168" s="110" t="s">
        <v>1379</v>
      </c>
      <c r="D168" s="36" t="s">
        <v>1369</v>
      </c>
      <c r="E168" s="303" t="s">
        <v>435</v>
      </c>
      <c r="F168" s="123">
        <f t="shared" si="3"/>
        <v>399467.5</v>
      </c>
      <c r="G168" s="257"/>
    </row>
    <row r="169" spans="1:7" ht="12.75">
      <c r="A169" s="284" t="s">
        <v>1366</v>
      </c>
      <c r="B169" s="261">
        <v>2000</v>
      </c>
      <c r="C169" s="110" t="s">
        <v>616</v>
      </c>
      <c r="D169" s="36" t="s">
        <v>1368</v>
      </c>
      <c r="E169" s="303" t="s">
        <v>435</v>
      </c>
      <c r="F169" s="123">
        <f t="shared" si="3"/>
        <v>401467.5</v>
      </c>
      <c r="G169" s="257"/>
    </row>
    <row r="170" spans="1:7" ht="12.75">
      <c r="A170" s="284" t="s">
        <v>1366</v>
      </c>
      <c r="B170" s="261">
        <v>2500</v>
      </c>
      <c r="C170" s="110" t="s">
        <v>1378</v>
      </c>
      <c r="D170" s="36" t="s">
        <v>1368</v>
      </c>
      <c r="E170" s="303" t="s">
        <v>435</v>
      </c>
      <c r="F170" s="123">
        <f t="shared" si="3"/>
        <v>403967.5</v>
      </c>
      <c r="G170" s="257"/>
    </row>
    <row r="171" spans="1:7" ht="12.75">
      <c r="A171" s="284" t="s">
        <v>1366</v>
      </c>
      <c r="B171" s="261">
        <v>523</v>
      </c>
      <c r="C171" s="110" t="s">
        <v>1375</v>
      </c>
      <c r="D171" s="36" t="s">
        <v>1030</v>
      </c>
      <c r="E171" s="303" t="s">
        <v>435</v>
      </c>
      <c r="F171" s="123">
        <f t="shared" si="3"/>
        <v>404490.5</v>
      </c>
      <c r="G171" s="257"/>
    </row>
    <row r="172" spans="1:7" ht="12.75">
      <c r="A172" s="284" t="s">
        <v>1364</v>
      </c>
      <c r="B172" s="261">
        <v>350</v>
      </c>
      <c r="C172" s="110" t="s">
        <v>1380</v>
      </c>
      <c r="D172" s="36" t="s">
        <v>1301</v>
      </c>
      <c r="E172" s="303" t="s">
        <v>435</v>
      </c>
      <c r="F172" s="123">
        <f t="shared" si="3"/>
        <v>404840.5</v>
      </c>
      <c r="G172" s="257"/>
    </row>
    <row r="173" spans="1:7" ht="12.75">
      <c r="A173" s="284" t="s">
        <v>1364</v>
      </c>
      <c r="B173" s="27">
        <v>500</v>
      </c>
      <c r="C173" s="110" t="s">
        <v>1365</v>
      </c>
      <c r="D173" s="36" t="s">
        <v>26</v>
      </c>
      <c r="E173" s="36" t="s">
        <v>435</v>
      </c>
      <c r="F173" s="123">
        <f t="shared" si="3"/>
        <v>405340.5</v>
      </c>
      <c r="G173" s="257"/>
    </row>
    <row r="174" spans="1:7" ht="12.75">
      <c r="A174" s="284" t="s">
        <v>1364</v>
      </c>
      <c r="B174" s="27">
        <v>2500</v>
      </c>
      <c r="C174" s="110" t="s">
        <v>658</v>
      </c>
      <c r="D174" s="36" t="s">
        <v>659</v>
      </c>
      <c r="E174" s="27"/>
      <c r="F174" s="123">
        <f t="shared" si="3"/>
        <v>407840.5</v>
      </c>
      <c r="G174" s="257"/>
    </row>
    <row r="175" spans="1:7" ht="12.75">
      <c r="A175" s="284" t="s">
        <v>1364</v>
      </c>
      <c r="B175" s="261">
        <v>3000</v>
      </c>
      <c r="C175" s="110" t="s">
        <v>563</v>
      </c>
      <c r="D175" s="36" t="s">
        <v>1376</v>
      </c>
      <c r="E175" s="303" t="s">
        <v>435</v>
      </c>
      <c r="F175" s="123">
        <f t="shared" si="3"/>
        <v>410840.5</v>
      </c>
      <c r="G175" s="257"/>
    </row>
    <row r="176" spans="1:7" ht="12.75">
      <c r="A176" s="284" t="s">
        <v>1364</v>
      </c>
      <c r="B176" s="27">
        <f>95+93</f>
        <v>188</v>
      </c>
      <c r="C176" s="110" t="s">
        <v>1373</v>
      </c>
      <c r="D176" s="36" t="s">
        <v>1077</v>
      </c>
      <c r="E176" s="303" t="s">
        <v>435</v>
      </c>
      <c r="F176" s="123">
        <f t="shared" si="3"/>
        <v>411028.5</v>
      </c>
      <c r="G176" s="257"/>
    </row>
    <row r="177" spans="1:7" ht="12.75">
      <c r="A177" s="284" t="s">
        <v>1364</v>
      </c>
      <c r="B177" s="27">
        <v>500</v>
      </c>
      <c r="C177" s="110" t="s">
        <v>1381</v>
      </c>
      <c r="D177" s="36" t="s">
        <v>1077</v>
      </c>
      <c r="E177" s="304" t="s">
        <v>435</v>
      </c>
      <c r="F177" s="123">
        <f t="shared" si="3"/>
        <v>411528.5</v>
      </c>
      <c r="G177" s="257"/>
    </row>
    <row r="178" spans="1:7" ht="12.75">
      <c r="A178" s="284" t="s">
        <v>1382</v>
      </c>
      <c r="B178" s="27">
        <v>500</v>
      </c>
      <c r="C178" s="110" t="s">
        <v>1377</v>
      </c>
      <c r="D178" s="36" t="s">
        <v>1077</v>
      </c>
      <c r="E178" s="304" t="s">
        <v>435</v>
      </c>
      <c r="F178" s="123">
        <f t="shared" si="3"/>
        <v>412028.5</v>
      </c>
      <c r="G178" s="257"/>
    </row>
    <row r="179" spans="1:7" ht="12.75">
      <c r="A179" s="284" t="s">
        <v>1382</v>
      </c>
      <c r="B179" s="27">
        <v>1000</v>
      </c>
      <c r="C179" s="110" t="s">
        <v>1383</v>
      </c>
      <c r="D179" s="36" t="s">
        <v>22</v>
      </c>
      <c r="E179" s="304" t="s">
        <v>435</v>
      </c>
      <c r="F179" s="123">
        <f t="shared" si="3"/>
        <v>413028.5</v>
      </c>
      <c r="G179" s="6" t="s">
        <v>1394</v>
      </c>
    </row>
    <row r="180" spans="1:7" ht="12.75">
      <c r="A180" s="284" t="s">
        <v>1382</v>
      </c>
      <c r="B180" s="27">
        <v>1500</v>
      </c>
      <c r="C180" s="110" t="s">
        <v>1076</v>
      </c>
      <c r="D180" s="36" t="s">
        <v>1077</v>
      </c>
      <c r="E180" s="304" t="s">
        <v>435</v>
      </c>
      <c r="F180" s="123">
        <f t="shared" si="3"/>
        <v>414528.5</v>
      </c>
      <c r="G180" s="257"/>
    </row>
    <row r="181" spans="1:7" ht="12.75">
      <c r="A181" s="284" t="s">
        <v>1382</v>
      </c>
      <c r="B181" s="27">
        <v>550</v>
      </c>
      <c r="C181" s="110" t="s">
        <v>1389</v>
      </c>
      <c r="D181" s="36" t="s">
        <v>26</v>
      </c>
      <c r="E181" s="36" t="s">
        <v>328</v>
      </c>
      <c r="F181" s="123">
        <f t="shared" si="3"/>
        <v>415078.5</v>
      </c>
      <c r="G181" s="257"/>
    </row>
    <row r="182" spans="1:7" ht="12.75">
      <c r="A182" s="284" t="s">
        <v>1382</v>
      </c>
      <c r="B182" s="27">
        <v>500</v>
      </c>
      <c r="C182" s="110" t="s">
        <v>1422</v>
      </c>
      <c r="D182" s="36" t="s">
        <v>22</v>
      </c>
      <c r="E182" s="27" t="s">
        <v>435</v>
      </c>
      <c r="F182" s="123">
        <f t="shared" si="3"/>
        <v>415578.5</v>
      </c>
      <c r="G182" s="257" t="s">
        <v>1393</v>
      </c>
    </row>
    <row r="183" spans="1:7" ht="12.75">
      <c r="A183" s="284" t="s">
        <v>1391</v>
      </c>
      <c r="B183" s="27">
        <v>1000</v>
      </c>
      <c r="C183" s="110" t="s">
        <v>1423</v>
      </c>
      <c r="D183" s="36" t="s">
        <v>22</v>
      </c>
      <c r="E183" s="27" t="s">
        <v>435</v>
      </c>
      <c r="F183" s="123">
        <f t="shared" si="3"/>
        <v>416578.5</v>
      </c>
      <c r="G183" s="257" t="s">
        <v>1392</v>
      </c>
    </row>
    <row r="184" spans="1:7" ht="12.75">
      <c r="A184" s="284" t="s">
        <v>1391</v>
      </c>
      <c r="B184" s="27">
        <v>1000</v>
      </c>
      <c r="C184" s="110" t="s">
        <v>1419</v>
      </c>
      <c r="D184" s="36" t="s">
        <v>659</v>
      </c>
      <c r="E184" s="27"/>
      <c r="F184" s="123">
        <f t="shared" si="3"/>
        <v>417578.5</v>
      </c>
      <c r="G184" s="257"/>
    </row>
    <row r="185" spans="1:7" ht="12.75">
      <c r="A185" s="284" t="s">
        <v>1391</v>
      </c>
      <c r="B185" s="27">
        <v>500</v>
      </c>
      <c r="C185" s="256" t="s">
        <v>1420</v>
      </c>
      <c r="D185" s="36" t="s">
        <v>26</v>
      </c>
      <c r="E185" s="312" t="s">
        <v>104</v>
      </c>
      <c r="F185" s="123">
        <f t="shared" si="3"/>
        <v>418078.5</v>
      </c>
      <c r="G185" s="257"/>
    </row>
    <row r="186" spans="1:7" ht="12.75">
      <c r="A186" s="284" t="s">
        <v>1421</v>
      </c>
      <c r="B186" s="27">
        <v>2000</v>
      </c>
      <c r="C186" s="110" t="s">
        <v>351</v>
      </c>
      <c r="D186" s="36" t="s">
        <v>659</v>
      </c>
      <c r="E186" s="27"/>
      <c r="F186" s="123">
        <f t="shared" si="3"/>
        <v>420078.5</v>
      </c>
      <c r="G186" s="257"/>
    </row>
    <row r="187" spans="1:7" ht="12.75">
      <c r="A187" s="284" t="s">
        <v>1421</v>
      </c>
      <c r="B187" s="27">
        <v>10000</v>
      </c>
      <c r="C187" s="110" t="s">
        <v>1268</v>
      </c>
      <c r="D187" s="36" t="s">
        <v>659</v>
      </c>
      <c r="E187" s="27"/>
      <c r="F187" s="123">
        <f t="shared" si="3"/>
        <v>430078.5</v>
      </c>
      <c r="G187" s="257"/>
    </row>
    <row r="188" spans="1:7" ht="12.75">
      <c r="A188" s="284"/>
      <c r="B188" s="27"/>
      <c r="C188" s="110"/>
      <c r="D188" s="36"/>
      <c r="E188" s="27"/>
      <c r="F188" s="123">
        <f t="shared" si="3"/>
        <v>430078.5</v>
      </c>
      <c r="G188" s="257"/>
    </row>
    <row r="189" spans="1:7" ht="12.75">
      <c r="A189" s="284"/>
      <c r="B189" s="27"/>
      <c r="C189" s="110"/>
      <c r="D189" s="36"/>
      <c r="E189" s="27"/>
      <c r="F189" s="123">
        <f t="shared" si="3"/>
        <v>430078.5</v>
      </c>
      <c r="G189" s="257"/>
    </row>
    <row r="190" spans="1:7" ht="12.75">
      <c r="A190" s="284"/>
      <c r="B190" s="27"/>
      <c r="C190" s="110"/>
      <c r="D190" s="36"/>
      <c r="E190" s="27"/>
      <c r="F190" s="123">
        <f t="shared" si="3"/>
        <v>430078.5</v>
      </c>
      <c r="G190" s="257"/>
    </row>
    <row r="191" spans="1:7" ht="12.75">
      <c r="A191" s="284"/>
      <c r="B191" s="27"/>
      <c r="C191" s="32"/>
      <c r="D191" s="36"/>
      <c r="E191" s="27"/>
      <c r="F191" s="123">
        <f t="shared" si="3"/>
        <v>430078.5</v>
      </c>
      <c r="G191" s="106"/>
    </row>
    <row r="192" spans="1:7" ht="12.75">
      <c r="A192" s="253"/>
      <c r="B192" s="263"/>
      <c r="C192" s="32" t="s">
        <v>1372</v>
      </c>
      <c r="D192" s="103"/>
      <c r="E192" s="20"/>
      <c r="F192" s="123">
        <f t="shared" si="3"/>
        <v>430078.5</v>
      </c>
      <c r="G192" s="106"/>
    </row>
    <row r="193" spans="1:7" ht="12.75">
      <c r="A193" s="37"/>
      <c r="B193" s="298"/>
      <c r="C193" s="127" t="s">
        <v>1370</v>
      </c>
      <c r="D193" s="103"/>
      <c r="E193" s="20"/>
      <c r="F193" s="123">
        <f t="shared" si="3"/>
        <v>430078.5</v>
      </c>
      <c r="G193" s="106"/>
    </row>
    <row r="194" spans="1:9" ht="12.75">
      <c r="A194" s="302"/>
      <c r="B194" s="301"/>
      <c r="C194" s="127" t="s">
        <v>1371</v>
      </c>
      <c r="D194" s="103"/>
      <c r="E194" s="104"/>
      <c r="F194" s="123">
        <f t="shared" si="3"/>
        <v>430078.5</v>
      </c>
      <c r="G194" s="106"/>
      <c r="H194" s="105"/>
      <c r="I194" s="158"/>
    </row>
    <row r="195" spans="1:7" ht="12.75">
      <c r="A195" s="22"/>
      <c r="B195" s="300"/>
      <c r="C195" s="127" t="s">
        <v>1374</v>
      </c>
      <c r="D195" s="103"/>
      <c r="E195" s="104"/>
      <c r="F195" s="123">
        <f t="shared" si="3"/>
        <v>430078.5</v>
      </c>
      <c r="G195" s="106"/>
    </row>
    <row r="196" spans="1:7" ht="12.75">
      <c r="A196" s="22"/>
      <c r="B196" s="37"/>
      <c r="C196" s="127"/>
      <c r="D196" s="103"/>
      <c r="E196" s="104"/>
      <c r="F196" s="123">
        <f>F195+B196</f>
        <v>430078.5</v>
      </c>
      <c r="G196" s="106"/>
    </row>
    <row r="197" spans="1:7" ht="12.75">
      <c r="A197" s="6"/>
      <c r="B197" s="35"/>
      <c r="C197" s="30" t="s">
        <v>20</v>
      </c>
      <c r="D197" s="15"/>
      <c r="E197" s="7"/>
      <c r="F197" s="123">
        <f>F196+B197</f>
        <v>430078.5</v>
      </c>
      <c r="G197" s="106"/>
    </row>
    <row r="198" spans="1:7" ht="12.75">
      <c r="A198" s="6"/>
      <c r="B198" s="35"/>
      <c r="C198" s="30" t="s">
        <v>18</v>
      </c>
      <c r="D198" s="15"/>
      <c r="E198" s="7"/>
      <c r="F198" s="123">
        <f>F197+B198</f>
        <v>430078.5</v>
      </c>
      <c r="G198" s="106"/>
    </row>
    <row r="199" spans="1:7" ht="12.75">
      <c r="A199" s="6"/>
      <c r="B199" s="35"/>
      <c r="C199" s="29" t="s">
        <v>19</v>
      </c>
      <c r="D199" s="15"/>
      <c r="E199" s="7"/>
      <c r="F199" s="123">
        <f>F198+B199</f>
        <v>430078.5</v>
      </c>
      <c r="G199" s="7"/>
    </row>
    <row r="200" spans="1:7" ht="12.75">
      <c r="A200" s="6"/>
      <c r="C200" s="7"/>
      <c r="D200" s="7"/>
      <c r="E200" s="7"/>
      <c r="F200" s="7">
        <f>F199+B200</f>
        <v>430078.5</v>
      </c>
      <c r="G200" s="7"/>
    </row>
    <row r="201" spans="1:7" s="3" customFormat="1" ht="12.75">
      <c r="A201" s="8" t="s">
        <v>11</v>
      </c>
      <c r="B201" s="9"/>
      <c r="C201" s="9"/>
      <c r="D201" s="9"/>
      <c r="E201" s="14"/>
      <c r="F201" s="19">
        <f>F200</f>
        <v>430078.5</v>
      </c>
      <c r="G201" s="13">
        <f>SUM(G6:G200)</f>
        <v>0</v>
      </c>
    </row>
    <row r="202" ht="12.75">
      <c r="D202" s="2"/>
    </row>
    <row r="203" spans="3:4" ht="12.75">
      <c r="C203" s="114"/>
      <c r="D203" s="2"/>
    </row>
    <row r="204" ht="12.75">
      <c r="D204" s="2"/>
    </row>
    <row r="205" spans="1:4" ht="12.75">
      <c r="A205" s="1" t="s">
        <v>7</v>
      </c>
      <c r="D205" s="2"/>
    </row>
    <row r="206" spans="1:7" ht="45" customHeight="1">
      <c r="A206" s="6" t="s">
        <v>8</v>
      </c>
      <c r="B206" s="7" t="s">
        <v>2</v>
      </c>
      <c r="C206" s="7" t="s">
        <v>3</v>
      </c>
      <c r="D206" s="7" t="s">
        <v>9</v>
      </c>
      <c r="E206" s="7" t="s">
        <v>13</v>
      </c>
      <c r="F206" s="10" t="s">
        <v>10</v>
      </c>
      <c r="G206" s="6" t="s">
        <v>6</v>
      </c>
    </row>
    <row r="207" spans="1:9" ht="12.75">
      <c r="A207" s="125"/>
      <c r="B207" s="126"/>
      <c r="C207" s="115"/>
      <c r="D207" s="126"/>
      <c r="E207" s="118"/>
      <c r="F207" s="36"/>
      <c r="G207" s="6">
        <f>B207</f>
        <v>0</v>
      </c>
      <c r="H207" s="34"/>
      <c r="I207" s="21"/>
    </row>
    <row r="208" spans="1:12" ht="12.75">
      <c r="A208" s="254" t="s">
        <v>923</v>
      </c>
      <c r="B208" s="204"/>
      <c r="C208" s="32"/>
      <c r="D208" s="36"/>
      <c r="E208" s="29"/>
      <c r="F208" s="27"/>
      <c r="G208" s="255">
        <f>G207+B208</f>
        <v>0</v>
      </c>
      <c r="H208" s="21"/>
      <c r="I208" s="21"/>
      <c r="J208" s="28"/>
      <c r="K208" s="28"/>
      <c r="L208" s="28"/>
    </row>
    <row r="209" spans="1:12" ht="12.75">
      <c r="A209" s="37"/>
      <c r="B209" s="126">
        <f>200*15</f>
        <v>3000</v>
      </c>
      <c r="C209" s="31" t="s">
        <v>16</v>
      </c>
      <c r="D209" s="243" t="s">
        <v>1020</v>
      </c>
      <c r="E209" s="262" t="s">
        <v>684</v>
      </c>
      <c r="F209" s="214"/>
      <c r="G209" s="255">
        <f>G208+B209</f>
        <v>3000</v>
      </c>
      <c r="H209" s="21" t="s">
        <v>1021</v>
      </c>
      <c r="I209" s="21"/>
      <c r="J209" s="28"/>
      <c r="K209" s="28"/>
      <c r="L209" s="28"/>
    </row>
    <row r="210" spans="1:12" ht="12.75">
      <c r="A210" s="37"/>
      <c r="B210" s="126">
        <f>200*31-200*4</f>
        <v>5400</v>
      </c>
      <c r="C210" s="31" t="s">
        <v>16</v>
      </c>
      <c r="D210" s="243" t="s">
        <v>979</v>
      </c>
      <c r="E210" s="31" t="s">
        <v>700</v>
      </c>
      <c r="F210" s="214"/>
      <c r="G210" s="255">
        <f aca="true" t="shared" si="4" ref="G210:G275">G209+B210</f>
        <v>8400</v>
      </c>
      <c r="H210" s="21" t="s">
        <v>980</v>
      </c>
      <c r="I210" s="21"/>
      <c r="J210" s="28"/>
      <c r="K210" s="28"/>
      <c r="L210" s="28"/>
    </row>
    <row r="211" spans="1:12" ht="12.75">
      <c r="A211" s="37"/>
      <c r="B211" s="126">
        <f aca="true" t="shared" si="5" ref="B211:B218">200*31</f>
        <v>6200</v>
      </c>
      <c r="C211" s="31" t="s">
        <v>16</v>
      </c>
      <c r="D211" s="243" t="s">
        <v>924</v>
      </c>
      <c r="E211" s="31" t="s">
        <v>773</v>
      </c>
      <c r="F211" s="214"/>
      <c r="G211" s="255">
        <f t="shared" si="4"/>
        <v>14600</v>
      </c>
      <c r="H211" s="34" t="s">
        <v>774</v>
      </c>
      <c r="I211" s="21"/>
      <c r="J211" s="28"/>
      <c r="K211" s="28"/>
      <c r="L211" s="28"/>
    </row>
    <row r="212" spans="1:12" ht="15">
      <c r="A212" s="37"/>
      <c r="B212" s="126">
        <f t="shared" si="5"/>
        <v>6200</v>
      </c>
      <c r="C212" s="31" t="s">
        <v>16</v>
      </c>
      <c r="D212" s="243" t="s">
        <v>924</v>
      </c>
      <c r="E212" s="31" t="s">
        <v>835</v>
      </c>
      <c r="F212" s="214"/>
      <c r="G212" s="255">
        <f t="shared" si="4"/>
        <v>20800</v>
      </c>
      <c r="H212" s="242" t="s">
        <v>837</v>
      </c>
      <c r="I212" s="21"/>
      <c r="J212" s="28"/>
      <c r="K212" s="28"/>
      <c r="L212" s="28"/>
    </row>
    <row r="213" spans="1:12" ht="12.75">
      <c r="A213" s="37"/>
      <c r="B213" s="126">
        <f>200*7</f>
        <v>1400</v>
      </c>
      <c r="C213" s="31" t="s">
        <v>16</v>
      </c>
      <c r="D213" s="243" t="s">
        <v>981</v>
      </c>
      <c r="E213" s="262" t="s">
        <v>836</v>
      </c>
      <c r="F213" s="214"/>
      <c r="G213" s="255">
        <f t="shared" si="4"/>
        <v>22200</v>
      </c>
      <c r="H213" s="21" t="s">
        <v>838</v>
      </c>
      <c r="I213" s="21"/>
      <c r="J213" s="28"/>
      <c r="K213" s="28"/>
      <c r="L213" s="28"/>
    </row>
    <row r="214" spans="1:12" ht="12.75">
      <c r="A214" s="37"/>
      <c r="B214" s="126">
        <f>200*29</f>
        <v>5800</v>
      </c>
      <c r="C214" s="31" t="s">
        <v>16</v>
      </c>
      <c r="D214" s="243" t="s">
        <v>1150</v>
      </c>
      <c r="E214" s="262" t="s">
        <v>839</v>
      </c>
      <c r="F214" s="214"/>
      <c r="G214" s="255">
        <f t="shared" si="4"/>
        <v>28000</v>
      </c>
      <c r="H214" s="21" t="s">
        <v>1151</v>
      </c>
      <c r="I214" s="21"/>
      <c r="J214" s="28"/>
      <c r="K214" s="28"/>
      <c r="L214" s="28"/>
    </row>
    <row r="215" spans="1:12" ht="12.75">
      <c r="A215" s="37"/>
      <c r="B215" s="126">
        <f t="shared" si="5"/>
        <v>6200</v>
      </c>
      <c r="C215" s="31" t="s">
        <v>16</v>
      </c>
      <c r="D215" s="243" t="s">
        <v>924</v>
      </c>
      <c r="E215" s="31" t="s">
        <v>842</v>
      </c>
      <c r="F215" s="214"/>
      <c r="G215" s="255">
        <f t="shared" si="4"/>
        <v>34200</v>
      </c>
      <c r="H215" s="34" t="s">
        <v>843</v>
      </c>
      <c r="I215" s="21"/>
      <c r="J215" s="28"/>
      <c r="K215" s="28"/>
      <c r="L215" s="28"/>
    </row>
    <row r="216" spans="1:12" ht="12.75">
      <c r="A216" s="37"/>
      <c r="B216" s="126">
        <f>200*19</f>
        <v>3800</v>
      </c>
      <c r="C216" s="31" t="s">
        <v>16</v>
      </c>
      <c r="D216" s="243" t="s">
        <v>1086</v>
      </c>
      <c r="E216" s="262" t="s">
        <v>697</v>
      </c>
      <c r="F216" s="214"/>
      <c r="G216" s="255">
        <f t="shared" si="4"/>
        <v>38000</v>
      </c>
      <c r="H216" s="21" t="s">
        <v>1087</v>
      </c>
      <c r="I216" s="21"/>
      <c r="J216" s="28"/>
      <c r="K216" s="28"/>
      <c r="L216" s="28"/>
    </row>
    <row r="217" spans="1:12" ht="12.75">
      <c r="A217" s="37"/>
      <c r="B217" s="126">
        <f>200*22</f>
        <v>4400</v>
      </c>
      <c r="C217" s="31" t="s">
        <v>16</v>
      </c>
      <c r="D217" s="243" t="s">
        <v>1097</v>
      </c>
      <c r="E217" s="262" t="s">
        <v>881</v>
      </c>
      <c r="F217" s="214"/>
      <c r="G217" s="255">
        <f t="shared" si="4"/>
        <v>42400</v>
      </c>
      <c r="H217" s="34" t="s">
        <v>1098</v>
      </c>
      <c r="I217" s="21"/>
      <c r="J217" s="28"/>
      <c r="K217" s="28"/>
      <c r="L217" s="28"/>
    </row>
    <row r="218" spans="1:12" ht="12.75">
      <c r="A218" s="37"/>
      <c r="B218" s="126">
        <f t="shared" si="5"/>
        <v>6200</v>
      </c>
      <c r="C218" s="31" t="s">
        <v>16</v>
      </c>
      <c r="D218" s="243" t="s">
        <v>924</v>
      </c>
      <c r="E218" s="31" t="s">
        <v>882</v>
      </c>
      <c r="F218" s="214"/>
      <c r="G218" s="255">
        <f t="shared" si="4"/>
        <v>48600</v>
      </c>
      <c r="H218" s="34" t="s">
        <v>883</v>
      </c>
      <c r="I218" s="21"/>
      <c r="J218" s="28"/>
      <c r="K218" s="28"/>
      <c r="L218" s="28"/>
    </row>
    <row r="219" spans="1:12" ht="12.75">
      <c r="A219" s="37"/>
      <c r="B219" s="126">
        <f>200*8</f>
        <v>1600</v>
      </c>
      <c r="C219" s="31" t="s">
        <v>16</v>
      </c>
      <c r="D219" s="243" t="s">
        <v>982</v>
      </c>
      <c r="E219" s="262" t="s">
        <v>884</v>
      </c>
      <c r="F219" s="214"/>
      <c r="G219" s="255">
        <f t="shared" si="4"/>
        <v>50200</v>
      </c>
      <c r="H219" s="34" t="s">
        <v>886</v>
      </c>
      <c r="I219" s="21"/>
      <c r="J219" s="28"/>
      <c r="K219" s="28"/>
      <c r="L219" s="28"/>
    </row>
    <row r="220" spans="1:12" ht="12.75">
      <c r="A220" s="37"/>
      <c r="B220" s="126">
        <f>200*11</f>
        <v>2200</v>
      </c>
      <c r="C220" s="31" t="s">
        <v>16</v>
      </c>
      <c r="D220" s="243" t="s">
        <v>993</v>
      </c>
      <c r="E220" s="262" t="s">
        <v>885</v>
      </c>
      <c r="F220" s="214"/>
      <c r="G220" s="255">
        <f t="shared" si="4"/>
        <v>52400</v>
      </c>
      <c r="H220" s="34" t="s">
        <v>994</v>
      </c>
      <c r="I220" s="21"/>
      <c r="J220" s="28"/>
      <c r="K220" s="28"/>
      <c r="L220" s="28"/>
    </row>
    <row r="221" spans="1:12" ht="12.75">
      <c r="A221" s="37"/>
      <c r="B221" s="126">
        <f>200*8</f>
        <v>1600</v>
      </c>
      <c r="C221" s="31" t="s">
        <v>16</v>
      </c>
      <c r="D221" s="243" t="s">
        <v>982</v>
      </c>
      <c r="E221" s="262" t="s">
        <v>892</v>
      </c>
      <c r="F221" s="214"/>
      <c r="G221" s="255">
        <f t="shared" si="4"/>
        <v>54000</v>
      </c>
      <c r="H221" s="34" t="s">
        <v>893</v>
      </c>
      <c r="I221" s="21"/>
      <c r="J221" s="28"/>
      <c r="K221" s="28"/>
      <c r="L221" s="28"/>
    </row>
    <row r="222" spans="1:12" ht="12.75">
      <c r="A222" s="37"/>
      <c r="B222" s="126">
        <f>200*12</f>
        <v>2400</v>
      </c>
      <c r="C222" s="31" t="s">
        <v>16</v>
      </c>
      <c r="D222" s="243" t="s">
        <v>1003</v>
      </c>
      <c r="E222" s="262" t="s">
        <v>21</v>
      </c>
      <c r="F222" s="214"/>
      <c r="G222" s="255">
        <f t="shared" si="4"/>
        <v>56400</v>
      </c>
      <c r="H222" s="34" t="s">
        <v>917</v>
      </c>
      <c r="I222" s="21"/>
      <c r="J222" s="28"/>
      <c r="K222" s="28"/>
      <c r="L222" s="28"/>
    </row>
    <row r="223" spans="1:12" ht="12.75">
      <c r="A223" s="37"/>
      <c r="B223" s="126">
        <f>200*16</f>
        <v>3200</v>
      </c>
      <c r="C223" s="31" t="s">
        <v>16</v>
      </c>
      <c r="D223" s="243" t="s">
        <v>1046</v>
      </c>
      <c r="E223" s="262" t="s">
        <v>925</v>
      </c>
      <c r="F223" s="214"/>
      <c r="G223" s="255">
        <f t="shared" si="4"/>
        <v>59600</v>
      </c>
      <c r="H223" s="34" t="s">
        <v>1045</v>
      </c>
      <c r="I223" s="21"/>
      <c r="J223" s="28"/>
      <c r="K223" s="28"/>
      <c r="L223" s="28"/>
    </row>
    <row r="224" spans="1:12" ht="15">
      <c r="A224" s="37"/>
      <c r="B224" s="126">
        <f>200*(19-2)</f>
        <v>3400</v>
      </c>
      <c r="C224" s="31" t="s">
        <v>16</v>
      </c>
      <c r="D224" s="243" t="s">
        <v>1084</v>
      </c>
      <c r="E224" s="262" t="s">
        <v>933</v>
      </c>
      <c r="F224" s="214"/>
      <c r="G224" s="255">
        <f t="shared" si="4"/>
        <v>63000</v>
      </c>
      <c r="H224" s="242" t="s">
        <v>1085</v>
      </c>
      <c r="I224" s="21"/>
      <c r="J224" s="28"/>
      <c r="K224" s="28"/>
      <c r="L224" s="28"/>
    </row>
    <row r="225" spans="1:12" ht="15">
      <c r="A225" s="37"/>
      <c r="B225" s="126">
        <f>200*(12-4)</f>
        <v>1600</v>
      </c>
      <c r="C225" s="31" t="s">
        <v>16</v>
      </c>
      <c r="D225" s="247" t="s">
        <v>992</v>
      </c>
      <c r="E225" s="262" t="s">
        <v>940</v>
      </c>
      <c r="F225" s="214"/>
      <c r="G225" s="255">
        <f t="shared" si="4"/>
        <v>64600</v>
      </c>
      <c r="H225" s="242" t="s">
        <v>995</v>
      </c>
      <c r="I225" s="21"/>
      <c r="J225" s="28"/>
      <c r="K225" s="28"/>
      <c r="L225" s="28"/>
    </row>
    <row r="226" spans="1:12" ht="15">
      <c r="A226" s="37"/>
      <c r="B226" s="126">
        <f>200*(31-6)</f>
        <v>5000</v>
      </c>
      <c r="C226" s="31" t="s">
        <v>16</v>
      </c>
      <c r="D226" s="247" t="s">
        <v>943</v>
      </c>
      <c r="E226" s="31" t="s">
        <v>942</v>
      </c>
      <c r="F226" s="214"/>
      <c r="G226" s="255">
        <f t="shared" si="4"/>
        <v>69600</v>
      </c>
      <c r="H226" s="242" t="s">
        <v>946</v>
      </c>
      <c r="I226" s="21"/>
      <c r="J226" s="28"/>
      <c r="K226" s="28"/>
      <c r="L226" s="28"/>
    </row>
    <row r="227" spans="1:12" ht="15">
      <c r="A227" s="37"/>
      <c r="B227" s="126">
        <f>200*(31-7)</f>
        <v>4800</v>
      </c>
      <c r="C227" s="31" t="s">
        <v>16</v>
      </c>
      <c r="D227" s="247" t="s">
        <v>944</v>
      </c>
      <c r="E227" s="31" t="s">
        <v>657</v>
      </c>
      <c r="F227" s="214"/>
      <c r="G227" s="255">
        <f t="shared" si="4"/>
        <v>74400</v>
      </c>
      <c r="H227" s="242" t="s">
        <v>945</v>
      </c>
      <c r="I227" s="21"/>
      <c r="J227" s="28"/>
      <c r="K227" s="28"/>
      <c r="L227" s="28"/>
    </row>
    <row r="228" spans="1:12" ht="15">
      <c r="A228" s="37"/>
      <c r="B228" s="126">
        <f>200*(31-11)</f>
        <v>4000</v>
      </c>
      <c r="C228" s="31" t="s">
        <v>16</v>
      </c>
      <c r="D228" s="247" t="s">
        <v>1157</v>
      </c>
      <c r="E228" s="31" t="s">
        <v>1022</v>
      </c>
      <c r="F228" s="214"/>
      <c r="G228" s="255">
        <f t="shared" si="4"/>
        <v>78400</v>
      </c>
      <c r="H228" s="242" t="s">
        <v>1158</v>
      </c>
      <c r="I228" s="21"/>
      <c r="J228" s="28"/>
      <c r="K228" s="28"/>
      <c r="L228" s="28"/>
    </row>
    <row r="229" spans="1:12" ht="15">
      <c r="A229" s="37"/>
      <c r="B229" s="126">
        <f>200*(31-13)</f>
        <v>3600</v>
      </c>
      <c r="C229" s="31" t="s">
        <v>16</v>
      </c>
      <c r="D229" s="247" t="s">
        <v>1040</v>
      </c>
      <c r="E229" s="31" t="s">
        <v>1039</v>
      </c>
      <c r="F229" s="214"/>
      <c r="G229" s="255">
        <f t="shared" si="4"/>
        <v>82000</v>
      </c>
      <c r="H229" s="242" t="s">
        <v>1041</v>
      </c>
      <c r="I229" s="21"/>
      <c r="J229" s="28"/>
      <c r="K229" s="28"/>
      <c r="L229" s="28"/>
    </row>
    <row r="230" spans="1:12" ht="15">
      <c r="A230" s="37"/>
      <c r="B230" s="126">
        <f>200*(31-18)</f>
        <v>2600</v>
      </c>
      <c r="C230" s="31" t="s">
        <v>16</v>
      </c>
      <c r="D230" s="247" t="s">
        <v>1088</v>
      </c>
      <c r="E230" s="31" t="s">
        <v>890</v>
      </c>
      <c r="F230" s="214"/>
      <c r="G230" s="255">
        <f t="shared" si="4"/>
        <v>84600</v>
      </c>
      <c r="H230" s="242" t="s">
        <v>1089</v>
      </c>
      <c r="I230" s="21"/>
      <c r="J230" s="28"/>
      <c r="K230" s="28"/>
      <c r="L230" s="28"/>
    </row>
    <row r="231" spans="1:12" ht="15">
      <c r="A231" s="37"/>
      <c r="B231" s="126">
        <f>200*(28-22)</f>
        <v>1200</v>
      </c>
      <c r="C231" s="31" t="s">
        <v>16</v>
      </c>
      <c r="D231" s="247" t="s">
        <v>1146</v>
      </c>
      <c r="E231" s="262" t="s">
        <v>1099</v>
      </c>
      <c r="F231" s="214"/>
      <c r="G231" s="255">
        <f t="shared" si="4"/>
        <v>85800</v>
      </c>
      <c r="H231" s="242" t="s">
        <v>1147</v>
      </c>
      <c r="I231" s="21"/>
      <c r="J231" s="28"/>
      <c r="K231" s="28"/>
      <c r="L231" s="28"/>
    </row>
    <row r="232" spans="1:12" ht="15">
      <c r="A232" s="37"/>
      <c r="B232" s="126">
        <f>200*(29-25)</f>
        <v>800</v>
      </c>
      <c r="C232" s="31" t="s">
        <v>16</v>
      </c>
      <c r="D232" s="247" t="s">
        <v>1238</v>
      </c>
      <c r="E232" s="262" t="s">
        <v>21</v>
      </c>
      <c r="F232" s="214"/>
      <c r="G232" s="255">
        <f t="shared" si="4"/>
        <v>86600</v>
      </c>
      <c r="H232" s="242" t="s">
        <v>1239</v>
      </c>
      <c r="I232" s="21"/>
      <c r="J232" s="28"/>
      <c r="K232" s="28"/>
      <c r="L232" s="28"/>
    </row>
    <row r="233" spans="1:12" ht="15">
      <c r="A233" s="37"/>
      <c r="B233" s="126">
        <f>200*3</f>
        <v>600</v>
      </c>
      <c r="C233" s="31" t="s">
        <v>16</v>
      </c>
      <c r="D233" s="247" t="s">
        <v>1149</v>
      </c>
      <c r="E233" s="31" t="s">
        <v>352</v>
      </c>
      <c r="F233" s="214"/>
      <c r="G233" s="255">
        <f t="shared" si="4"/>
        <v>87200</v>
      </c>
      <c r="H233" s="242" t="s">
        <v>1148</v>
      </c>
      <c r="I233" s="21"/>
      <c r="J233" s="28"/>
      <c r="K233" s="28"/>
      <c r="L233" s="28"/>
    </row>
    <row r="234" spans="1:12" ht="15">
      <c r="A234" s="37"/>
      <c r="B234" s="126">
        <v>400</v>
      </c>
      <c r="C234" s="31" t="s">
        <v>16</v>
      </c>
      <c r="D234" s="247" t="s">
        <v>1225</v>
      </c>
      <c r="E234" s="31" t="s">
        <v>1223</v>
      </c>
      <c r="F234" s="214"/>
      <c r="G234" s="255">
        <f t="shared" si="4"/>
        <v>87600</v>
      </c>
      <c r="H234" s="242" t="s">
        <v>1237</v>
      </c>
      <c r="I234" s="21"/>
      <c r="J234" s="28"/>
      <c r="K234" s="28"/>
      <c r="L234" s="28"/>
    </row>
    <row r="235" spans="1:12" ht="15">
      <c r="A235" s="37"/>
      <c r="B235" s="126">
        <v>400</v>
      </c>
      <c r="C235" s="31" t="s">
        <v>16</v>
      </c>
      <c r="D235" s="247" t="s">
        <v>1225</v>
      </c>
      <c r="E235" s="31" t="s">
        <v>1235</v>
      </c>
      <c r="F235" s="214"/>
      <c r="G235" s="255">
        <f t="shared" si="4"/>
        <v>88000</v>
      </c>
      <c r="H235" s="242" t="s">
        <v>1236</v>
      </c>
      <c r="I235" s="21"/>
      <c r="J235" s="28"/>
      <c r="K235" s="28"/>
      <c r="L235" s="28"/>
    </row>
    <row r="236" spans="1:12" ht="15">
      <c r="A236" s="37"/>
      <c r="B236" s="126">
        <v>200</v>
      </c>
      <c r="C236" s="31" t="s">
        <v>16</v>
      </c>
      <c r="D236" s="247" t="s">
        <v>1153</v>
      </c>
      <c r="E236" s="31" t="s">
        <v>1154</v>
      </c>
      <c r="F236" s="214"/>
      <c r="G236" s="255">
        <f t="shared" si="4"/>
        <v>88200</v>
      </c>
      <c r="H236" s="242" t="s">
        <v>1155</v>
      </c>
      <c r="I236" s="21"/>
      <c r="J236" s="28"/>
      <c r="K236" s="28"/>
      <c r="L236" s="28"/>
    </row>
    <row r="237" spans="1:12" ht="12.75">
      <c r="A237" s="37"/>
      <c r="B237" s="126"/>
      <c r="C237" s="31"/>
      <c r="D237" s="247"/>
      <c r="E237" s="31"/>
      <c r="F237" s="214"/>
      <c r="G237" s="255">
        <f t="shared" si="4"/>
        <v>88200</v>
      </c>
      <c r="H237" s="21"/>
      <c r="I237" s="21"/>
      <c r="J237" s="28"/>
      <c r="K237" s="28"/>
      <c r="L237" s="28"/>
    </row>
    <row r="238" spans="1:12" ht="12.75">
      <c r="A238" s="37"/>
      <c r="B238" s="313">
        <f>250*31</f>
        <v>7750</v>
      </c>
      <c r="C238" s="172" t="s">
        <v>16</v>
      </c>
      <c r="D238" s="314" t="s">
        <v>924</v>
      </c>
      <c r="E238" s="245" t="s">
        <v>1090</v>
      </c>
      <c r="F238" s="214"/>
      <c r="G238" s="255">
        <f t="shared" si="4"/>
        <v>95950</v>
      </c>
      <c r="H238" s="21" t="s">
        <v>1019</v>
      </c>
      <c r="I238" s="21"/>
      <c r="J238" s="28"/>
      <c r="K238" s="28"/>
      <c r="L238" s="28"/>
    </row>
    <row r="239" spans="1:12" ht="13.5" thickBot="1">
      <c r="A239" s="37"/>
      <c r="B239" s="313"/>
      <c r="C239" s="172" t="s">
        <v>16</v>
      </c>
      <c r="D239" s="314"/>
      <c r="E239" s="215" t="s">
        <v>925</v>
      </c>
      <c r="F239" s="214"/>
      <c r="G239" s="255">
        <f t="shared" si="4"/>
        <v>95950</v>
      </c>
      <c r="H239" s="34" t="s">
        <v>1044</v>
      </c>
      <c r="I239" s="21"/>
      <c r="J239" s="28"/>
      <c r="K239" s="28"/>
      <c r="L239" s="28"/>
    </row>
    <row r="240" spans="1:12" ht="12.75">
      <c r="A240" s="37"/>
      <c r="B240" s="313">
        <f>250*31</f>
        <v>7750</v>
      </c>
      <c r="C240" s="172" t="s">
        <v>16</v>
      </c>
      <c r="D240" s="314" t="s">
        <v>924</v>
      </c>
      <c r="E240" s="177" t="s">
        <v>1096</v>
      </c>
      <c r="F240" s="214"/>
      <c r="G240" s="255">
        <f t="shared" si="4"/>
        <v>103700</v>
      </c>
      <c r="H240" s="34" t="s">
        <v>1053</v>
      </c>
      <c r="I240" s="21"/>
      <c r="J240" s="28"/>
      <c r="K240" s="28"/>
      <c r="L240" s="28"/>
    </row>
    <row r="241" spans="1:12" ht="13.5" thickBot="1">
      <c r="A241" s="37"/>
      <c r="B241" s="313"/>
      <c r="C241" s="172" t="s">
        <v>16</v>
      </c>
      <c r="D241" s="314"/>
      <c r="E241" s="215" t="s">
        <v>1167</v>
      </c>
      <c r="F241" s="214"/>
      <c r="G241" s="255">
        <f t="shared" si="4"/>
        <v>103700</v>
      </c>
      <c r="H241" s="21"/>
      <c r="I241" s="21"/>
      <c r="J241" s="28"/>
      <c r="K241" s="28"/>
      <c r="L241" s="28"/>
    </row>
    <row r="242" spans="1:12" ht="12.75">
      <c r="A242" s="37"/>
      <c r="B242" s="313">
        <f>250*31</f>
        <v>7750</v>
      </c>
      <c r="C242" s="172" t="s">
        <v>16</v>
      </c>
      <c r="D242" s="314" t="s">
        <v>924</v>
      </c>
      <c r="E242" s="177" t="s">
        <v>1145</v>
      </c>
      <c r="F242" s="214"/>
      <c r="G242" s="255">
        <f t="shared" si="4"/>
        <v>111450</v>
      </c>
      <c r="H242" s="21"/>
      <c r="I242" s="21"/>
      <c r="J242" s="28"/>
      <c r="K242" s="28"/>
      <c r="L242" s="28"/>
    </row>
    <row r="243" spans="1:12" ht="13.5" thickBot="1">
      <c r="A243" s="37"/>
      <c r="B243" s="313"/>
      <c r="C243" s="172" t="s">
        <v>16</v>
      </c>
      <c r="D243" s="314"/>
      <c r="E243" s="215" t="s">
        <v>822</v>
      </c>
      <c r="F243" s="214"/>
      <c r="G243" s="255">
        <f t="shared" si="4"/>
        <v>111450</v>
      </c>
      <c r="H243" s="21"/>
      <c r="I243" s="21"/>
      <c r="J243" s="28"/>
      <c r="K243" s="28"/>
      <c r="L243" s="28"/>
    </row>
    <row r="244" spans="1:12" ht="12.75">
      <c r="A244" s="37"/>
      <c r="B244" s="313">
        <f>250*31</f>
        <v>7750</v>
      </c>
      <c r="C244" s="172" t="s">
        <v>16</v>
      </c>
      <c r="D244" s="314" t="s">
        <v>924</v>
      </c>
      <c r="E244" s="177"/>
      <c r="F244" s="214"/>
      <c r="G244" s="255">
        <f t="shared" si="4"/>
        <v>119200</v>
      </c>
      <c r="H244" s="21"/>
      <c r="I244" s="21"/>
      <c r="J244" s="28"/>
      <c r="K244" s="28"/>
      <c r="L244" s="28"/>
    </row>
    <row r="245" spans="1:12" ht="13.5" thickBot="1">
      <c r="A245" s="37"/>
      <c r="B245" s="313"/>
      <c r="C245" s="172" t="s">
        <v>16</v>
      </c>
      <c r="D245" s="314"/>
      <c r="E245" s="215" t="s">
        <v>941</v>
      </c>
      <c r="F245" s="214"/>
      <c r="G245" s="255">
        <f t="shared" si="4"/>
        <v>119200</v>
      </c>
      <c r="H245" s="235" t="s">
        <v>983</v>
      </c>
      <c r="I245" s="21"/>
      <c r="J245" s="28"/>
      <c r="K245" s="28"/>
      <c r="L245" s="28"/>
    </row>
    <row r="246" spans="1:12" ht="12.75">
      <c r="A246" s="37"/>
      <c r="B246" s="313">
        <f>250*31</f>
        <v>7750</v>
      </c>
      <c r="C246" s="172" t="s">
        <v>16</v>
      </c>
      <c r="D246" s="314" t="s">
        <v>924</v>
      </c>
      <c r="E246" s="177" t="s">
        <v>892</v>
      </c>
      <c r="F246" s="214"/>
      <c r="G246" s="255">
        <f t="shared" si="4"/>
        <v>126950</v>
      </c>
      <c r="H246" s="21" t="s">
        <v>891</v>
      </c>
      <c r="I246" s="21"/>
      <c r="J246" s="28"/>
      <c r="K246" s="28"/>
      <c r="L246" s="28"/>
    </row>
    <row r="247" spans="1:12" ht="13.5" thickBot="1">
      <c r="A247" s="37"/>
      <c r="B247" s="313"/>
      <c r="C247" s="172" t="s">
        <v>16</v>
      </c>
      <c r="D247" s="314"/>
      <c r="E247" s="215" t="s">
        <v>888</v>
      </c>
      <c r="F247" s="214"/>
      <c r="G247" s="255">
        <f t="shared" si="4"/>
        <v>126950</v>
      </c>
      <c r="H247" s="34"/>
      <c r="I247" s="21"/>
      <c r="J247" s="28"/>
      <c r="K247" s="28"/>
      <c r="L247" s="28"/>
    </row>
    <row r="248" spans="1:12" ht="12.75">
      <c r="A248" s="203"/>
      <c r="B248" s="204">
        <f>200*31</f>
        <v>6200</v>
      </c>
      <c r="C248" s="178" t="s">
        <v>16</v>
      </c>
      <c r="D248" s="179" t="s">
        <v>924</v>
      </c>
      <c r="E248" s="179" t="s">
        <v>460</v>
      </c>
      <c r="F248" s="27"/>
      <c r="G248" s="255">
        <f t="shared" si="4"/>
        <v>133150</v>
      </c>
      <c r="H248" s="21"/>
      <c r="I248" s="21"/>
      <c r="J248" s="28"/>
      <c r="K248" s="28"/>
      <c r="L248" s="28"/>
    </row>
    <row r="249" spans="1:12" ht="12.75">
      <c r="A249" s="203"/>
      <c r="B249" s="204">
        <f>200*31</f>
        <v>6200</v>
      </c>
      <c r="C249" s="178" t="s">
        <v>16</v>
      </c>
      <c r="D249" s="179" t="s">
        <v>924</v>
      </c>
      <c r="E249" s="178" t="s">
        <v>698</v>
      </c>
      <c r="F249" s="214"/>
      <c r="G249" s="255">
        <f t="shared" si="4"/>
        <v>139350</v>
      </c>
      <c r="H249" s="34" t="s">
        <v>831</v>
      </c>
      <c r="I249" s="21"/>
      <c r="J249" s="28"/>
      <c r="K249" s="28"/>
      <c r="L249" s="28"/>
    </row>
    <row r="250" spans="1:12" ht="12.75">
      <c r="A250" s="203"/>
      <c r="B250" s="204">
        <f>200*31</f>
        <v>6200</v>
      </c>
      <c r="C250" s="178" t="s">
        <v>16</v>
      </c>
      <c r="D250" s="179" t="s">
        <v>924</v>
      </c>
      <c r="E250" s="178" t="s">
        <v>583</v>
      </c>
      <c r="F250" s="214"/>
      <c r="G250" s="255">
        <f t="shared" si="4"/>
        <v>145550</v>
      </c>
      <c r="H250" s="34" t="s">
        <v>841</v>
      </c>
      <c r="I250" s="21"/>
      <c r="J250" s="28"/>
      <c r="K250" s="28"/>
      <c r="L250" s="28"/>
    </row>
    <row r="251" spans="1:9" ht="12.75">
      <c r="A251" s="37"/>
      <c r="B251" s="126">
        <f>150*14</f>
        <v>2100</v>
      </c>
      <c r="C251" s="112" t="s">
        <v>16</v>
      </c>
      <c r="D251" s="246" t="s">
        <v>1074</v>
      </c>
      <c r="E251" s="262" t="s">
        <v>804</v>
      </c>
      <c r="F251" s="176"/>
      <c r="G251" s="255">
        <f t="shared" si="4"/>
        <v>147650</v>
      </c>
      <c r="H251" s="187" t="s">
        <v>887</v>
      </c>
      <c r="I251" s="187"/>
    </row>
    <row r="252" spans="1:12" ht="12.75">
      <c r="A252" s="37"/>
      <c r="B252" s="126">
        <f>150*19</f>
        <v>2850</v>
      </c>
      <c r="C252" s="112" t="s">
        <v>16</v>
      </c>
      <c r="D252" s="246" t="s">
        <v>1086</v>
      </c>
      <c r="E252" s="262" t="s">
        <v>840</v>
      </c>
      <c r="F252" s="27"/>
      <c r="G252" s="255">
        <f t="shared" si="4"/>
        <v>150500</v>
      </c>
      <c r="H252" s="21" t="s">
        <v>844</v>
      </c>
      <c r="I252" s="21"/>
      <c r="J252" s="28"/>
      <c r="K252" s="28"/>
      <c r="L252" s="28"/>
    </row>
    <row r="253" spans="1:12" ht="12.75">
      <c r="A253" s="37"/>
      <c r="B253" s="126">
        <f>150*31</f>
        <v>4650</v>
      </c>
      <c r="C253" s="112" t="s">
        <v>16</v>
      </c>
      <c r="D253" s="246" t="s">
        <v>924</v>
      </c>
      <c r="E253" s="112" t="s">
        <v>920</v>
      </c>
      <c r="F253" s="27"/>
      <c r="G253" s="255">
        <f t="shared" si="4"/>
        <v>155150</v>
      </c>
      <c r="H253" s="21" t="s">
        <v>919</v>
      </c>
      <c r="I253" s="21"/>
      <c r="J253" s="28"/>
      <c r="K253" s="28"/>
      <c r="L253" s="28"/>
    </row>
    <row r="254" spans="1:12" ht="12.75">
      <c r="A254" s="37"/>
      <c r="B254" s="126">
        <f>200*(31-4)</f>
        <v>5400</v>
      </c>
      <c r="C254" s="112" t="s">
        <v>16</v>
      </c>
      <c r="D254" s="246" t="s">
        <v>935</v>
      </c>
      <c r="E254" s="112" t="s">
        <v>715</v>
      </c>
      <c r="F254" s="27"/>
      <c r="G254" s="255">
        <f t="shared" si="4"/>
        <v>160550</v>
      </c>
      <c r="H254" s="21" t="s">
        <v>939</v>
      </c>
      <c r="I254" s="21"/>
      <c r="J254" s="28"/>
      <c r="K254" s="28"/>
      <c r="L254" s="28"/>
    </row>
    <row r="255" spans="1:12" ht="12.75">
      <c r="A255" s="37"/>
      <c r="B255" s="204">
        <f>150*(31-10)</f>
        <v>3150</v>
      </c>
      <c r="C255" s="112" t="s">
        <v>16</v>
      </c>
      <c r="D255" s="246" t="s">
        <v>997</v>
      </c>
      <c r="E255" s="112" t="s">
        <v>998</v>
      </c>
      <c r="F255" s="27"/>
      <c r="G255" s="255">
        <f t="shared" si="4"/>
        <v>163700</v>
      </c>
      <c r="H255" s="34" t="s">
        <v>999</v>
      </c>
      <c r="I255" s="21"/>
      <c r="J255" s="28"/>
      <c r="K255" s="28"/>
      <c r="L255" s="28"/>
    </row>
    <row r="256" spans="1:12" ht="12.75">
      <c r="A256" s="37"/>
      <c r="B256" s="204">
        <f>300*3</f>
        <v>900</v>
      </c>
      <c r="C256" s="278" t="s">
        <v>16</v>
      </c>
      <c r="D256" s="279" t="s">
        <v>1149</v>
      </c>
      <c r="E256" s="278" t="s">
        <v>839</v>
      </c>
      <c r="F256" s="27"/>
      <c r="G256" s="255">
        <f t="shared" si="4"/>
        <v>164600</v>
      </c>
      <c r="H256" s="34" t="s">
        <v>1152</v>
      </c>
      <c r="I256" s="21"/>
      <c r="J256" s="28"/>
      <c r="K256" s="28"/>
      <c r="L256" s="28"/>
    </row>
    <row r="257" spans="1:12" ht="12.75">
      <c r="A257" s="37"/>
      <c r="B257" s="204"/>
      <c r="C257" s="32"/>
      <c r="D257" s="244"/>
      <c r="E257" s="32"/>
      <c r="F257" s="27"/>
      <c r="G257" s="255">
        <f t="shared" si="4"/>
        <v>164600</v>
      </c>
      <c r="H257" s="21"/>
      <c r="I257" s="21"/>
      <c r="J257" s="28"/>
      <c r="K257" s="28"/>
      <c r="L257" s="28"/>
    </row>
    <row r="258" spans="1:12" ht="12.75">
      <c r="A258" s="37" t="s">
        <v>131</v>
      </c>
      <c r="B258" s="204">
        <v>60</v>
      </c>
      <c r="C258" s="32" t="s">
        <v>988</v>
      </c>
      <c r="D258" s="244" t="s">
        <v>989</v>
      </c>
      <c r="E258" s="32"/>
      <c r="F258" s="27"/>
      <c r="G258" s="255">
        <f t="shared" si="4"/>
        <v>164660</v>
      </c>
      <c r="H258" s="21"/>
      <c r="I258" s="21"/>
      <c r="J258" s="28"/>
      <c r="K258" s="28"/>
      <c r="L258" s="28"/>
    </row>
    <row r="259" spans="1:12" ht="12.75">
      <c r="A259" s="37" t="s">
        <v>131</v>
      </c>
      <c r="B259" s="204">
        <v>400</v>
      </c>
      <c r="C259" s="32" t="s">
        <v>952</v>
      </c>
      <c r="D259" s="267" t="s">
        <v>1125</v>
      </c>
      <c r="E259" s="32" t="s">
        <v>1124</v>
      </c>
      <c r="F259" s="27"/>
      <c r="G259" s="255">
        <f t="shared" si="4"/>
        <v>165060</v>
      </c>
      <c r="H259" s="21"/>
      <c r="I259" s="21"/>
      <c r="J259" s="28"/>
      <c r="K259" s="28"/>
      <c r="L259" s="28"/>
    </row>
    <row r="260" spans="1:12" ht="12.75">
      <c r="A260" s="37" t="s">
        <v>961</v>
      </c>
      <c r="B260" s="204">
        <v>480</v>
      </c>
      <c r="C260" s="32" t="s">
        <v>952</v>
      </c>
      <c r="D260" s="244" t="s">
        <v>962</v>
      </c>
      <c r="E260" s="32" t="s">
        <v>963</v>
      </c>
      <c r="F260" s="27"/>
      <c r="G260" s="255">
        <f t="shared" si="4"/>
        <v>165540</v>
      </c>
      <c r="H260" s="21"/>
      <c r="I260" s="21"/>
      <c r="J260" s="28"/>
      <c r="K260" s="28"/>
      <c r="L260" s="28"/>
    </row>
    <row r="261" spans="1:12" ht="12.75">
      <c r="A261" s="37" t="s">
        <v>47</v>
      </c>
      <c r="B261" s="204">
        <v>3390</v>
      </c>
      <c r="C261" s="32" t="s">
        <v>958</v>
      </c>
      <c r="D261" s="36" t="s">
        <v>960</v>
      </c>
      <c r="E261" s="29" t="s">
        <v>884</v>
      </c>
      <c r="F261" s="27"/>
      <c r="G261" s="255">
        <f t="shared" si="4"/>
        <v>168930</v>
      </c>
      <c r="H261" s="21"/>
      <c r="I261" s="21"/>
      <c r="J261" s="28"/>
      <c r="K261" s="28"/>
      <c r="L261" s="28"/>
    </row>
    <row r="262" spans="1:7" ht="12.75">
      <c r="A262" s="253" t="s">
        <v>47</v>
      </c>
      <c r="B262" s="263"/>
      <c r="C262" s="110" t="s">
        <v>958</v>
      </c>
      <c r="D262" s="36" t="s">
        <v>984</v>
      </c>
      <c r="E262" s="36" t="s">
        <v>583</v>
      </c>
      <c r="F262" s="123"/>
      <c r="G262" s="255">
        <f t="shared" si="4"/>
        <v>168930</v>
      </c>
    </row>
    <row r="263" spans="1:12" ht="12.75">
      <c r="A263" s="37" t="s">
        <v>936</v>
      </c>
      <c r="B263" s="204">
        <v>15370</v>
      </c>
      <c r="C263" s="32" t="s">
        <v>958</v>
      </c>
      <c r="D263" s="36" t="s">
        <v>970</v>
      </c>
      <c r="E263" s="29" t="s">
        <v>715</v>
      </c>
      <c r="F263" s="27"/>
      <c r="G263" s="255">
        <f t="shared" si="4"/>
        <v>184300</v>
      </c>
      <c r="H263" s="21"/>
      <c r="I263" s="21"/>
      <c r="J263" s="28"/>
      <c r="K263" s="28"/>
      <c r="L263" s="28"/>
    </row>
    <row r="264" spans="1:12" ht="12.75">
      <c r="A264" s="37" t="s">
        <v>53</v>
      </c>
      <c r="B264" s="204">
        <v>560</v>
      </c>
      <c r="C264" s="32" t="s">
        <v>958</v>
      </c>
      <c r="D264" s="36" t="s">
        <v>971</v>
      </c>
      <c r="E264" s="29" t="s">
        <v>715</v>
      </c>
      <c r="F264" s="27"/>
      <c r="G264" s="255">
        <f t="shared" si="4"/>
        <v>184860</v>
      </c>
      <c r="H264" s="21"/>
      <c r="I264" s="21"/>
      <c r="J264" s="28"/>
      <c r="K264" s="28"/>
      <c r="L264" s="28"/>
    </row>
    <row r="265" spans="1:12" ht="12.75">
      <c r="A265" s="37" t="s">
        <v>50</v>
      </c>
      <c r="B265" s="204">
        <v>1320</v>
      </c>
      <c r="C265" s="32" t="s">
        <v>958</v>
      </c>
      <c r="D265" s="36" t="s">
        <v>972</v>
      </c>
      <c r="E265" s="29" t="s">
        <v>700</v>
      </c>
      <c r="F265" s="27"/>
      <c r="G265" s="255">
        <f t="shared" si="4"/>
        <v>186180</v>
      </c>
      <c r="H265" s="21"/>
      <c r="I265" s="21"/>
      <c r="J265" s="28"/>
      <c r="K265" s="28"/>
      <c r="L265" s="28"/>
    </row>
    <row r="266" spans="1:12" ht="12.75">
      <c r="A266" s="37" t="s">
        <v>50</v>
      </c>
      <c r="B266" s="204">
        <v>1050</v>
      </c>
      <c r="C266" s="32" t="s">
        <v>952</v>
      </c>
      <c r="D266" s="36" t="s">
        <v>953</v>
      </c>
      <c r="E266" s="29" t="s">
        <v>976</v>
      </c>
      <c r="F266" s="27"/>
      <c r="G266" s="255">
        <f t="shared" si="4"/>
        <v>187230</v>
      </c>
      <c r="H266" s="21"/>
      <c r="I266" s="21"/>
      <c r="J266" s="28"/>
      <c r="K266" s="28"/>
      <c r="L266" s="28"/>
    </row>
    <row r="267" spans="1:12" ht="12.75">
      <c r="A267" s="37" t="s">
        <v>50</v>
      </c>
      <c r="B267" s="204">
        <v>1100</v>
      </c>
      <c r="C267" s="32" t="s">
        <v>958</v>
      </c>
      <c r="D267" s="36" t="s">
        <v>975</v>
      </c>
      <c r="E267" s="29" t="s">
        <v>836</v>
      </c>
      <c r="F267" s="27"/>
      <c r="G267" s="255">
        <f t="shared" si="4"/>
        <v>188330</v>
      </c>
      <c r="H267" s="21"/>
      <c r="I267" s="21"/>
      <c r="J267" s="28"/>
      <c r="K267" s="28"/>
      <c r="L267" s="28"/>
    </row>
    <row r="268" spans="1:12" ht="12.75">
      <c r="A268" s="37" t="s">
        <v>58</v>
      </c>
      <c r="B268" s="204">
        <v>450</v>
      </c>
      <c r="C268" s="32" t="s">
        <v>952</v>
      </c>
      <c r="D268" s="36" t="s">
        <v>953</v>
      </c>
      <c r="E268" s="29" t="s">
        <v>954</v>
      </c>
      <c r="F268" s="27"/>
      <c r="G268" s="255">
        <f t="shared" si="4"/>
        <v>188780</v>
      </c>
      <c r="H268" s="21"/>
      <c r="I268" s="21"/>
      <c r="J268" s="28"/>
      <c r="K268" s="28"/>
      <c r="L268" s="28"/>
    </row>
    <row r="269" spans="1:12" ht="12.75">
      <c r="A269" s="37" t="s">
        <v>58</v>
      </c>
      <c r="B269" s="204">
        <v>3059</v>
      </c>
      <c r="C269" s="32" t="s">
        <v>952</v>
      </c>
      <c r="D269" s="36" t="s">
        <v>959</v>
      </c>
      <c r="E269" s="29" t="s">
        <v>884</v>
      </c>
      <c r="F269" s="27"/>
      <c r="G269" s="255">
        <f t="shared" si="4"/>
        <v>191839</v>
      </c>
      <c r="H269" s="21"/>
      <c r="I269" s="21"/>
      <c r="J269" s="28"/>
      <c r="K269" s="28"/>
      <c r="L269" s="28"/>
    </row>
    <row r="270" spans="1:12" ht="12.75">
      <c r="A270" s="37" t="s">
        <v>947</v>
      </c>
      <c r="B270" s="204">
        <v>8000</v>
      </c>
      <c r="C270" s="32" t="s">
        <v>948</v>
      </c>
      <c r="D270" s="36" t="s">
        <v>949</v>
      </c>
      <c r="E270" s="29" t="s">
        <v>955</v>
      </c>
      <c r="F270" s="27"/>
      <c r="G270" s="255">
        <f t="shared" si="4"/>
        <v>199839</v>
      </c>
      <c r="H270" s="21"/>
      <c r="I270" s="21"/>
      <c r="J270" s="28"/>
      <c r="K270" s="28"/>
      <c r="L270" s="28"/>
    </row>
    <row r="271" spans="1:12" ht="12.75">
      <c r="A271" s="37" t="s">
        <v>60</v>
      </c>
      <c r="B271" s="204">
        <v>199</v>
      </c>
      <c r="C271" s="32" t="s">
        <v>952</v>
      </c>
      <c r="D271" s="36" t="s">
        <v>1059</v>
      </c>
      <c r="E271" s="29" t="s">
        <v>1060</v>
      </c>
      <c r="F271" s="27"/>
      <c r="G271" s="255">
        <f t="shared" si="4"/>
        <v>200038</v>
      </c>
      <c r="H271" s="21"/>
      <c r="I271" s="21"/>
      <c r="J271" s="28"/>
      <c r="K271" s="28"/>
      <c r="L271" s="28"/>
    </row>
    <row r="272" spans="1:12" ht="12.75">
      <c r="A272" s="37" t="s">
        <v>60</v>
      </c>
      <c r="B272" s="204">
        <v>7440</v>
      </c>
      <c r="C272" s="32" t="s">
        <v>958</v>
      </c>
      <c r="D272" s="36" t="s">
        <v>978</v>
      </c>
      <c r="E272" s="29" t="s">
        <v>700</v>
      </c>
      <c r="F272" s="27"/>
      <c r="G272" s="255">
        <f t="shared" si="4"/>
        <v>207478</v>
      </c>
      <c r="H272" s="21"/>
      <c r="I272" s="21"/>
      <c r="J272" s="28"/>
      <c r="K272" s="28"/>
      <c r="L272" s="28"/>
    </row>
    <row r="273" spans="1:12" ht="12.75">
      <c r="A273" s="37" t="s">
        <v>1000</v>
      </c>
      <c r="B273" s="204">
        <f>3410+236</f>
        <v>3646</v>
      </c>
      <c r="C273" s="32" t="s">
        <v>958</v>
      </c>
      <c r="D273" s="239" t="s">
        <v>1005</v>
      </c>
      <c r="E273" s="29" t="s">
        <v>1004</v>
      </c>
      <c r="F273" s="27"/>
      <c r="G273" s="255">
        <f t="shared" si="4"/>
        <v>211124</v>
      </c>
      <c r="H273" s="21"/>
      <c r="I273" s="21"/>
      <c r="J273" s="28"/>
      <c r="K273" s="28"/>
      <c r="L273" s="28"/>
    </row>
    <row r="274" spans="1:12" ht="12.75">
      <c r="A274" s="37" t="s">
        <v>1013</v>
      </c>
      <c r="B274" s="204">
        <v>3000</v>
      </c>
      <c r="C274" s="32" t="s">
        <v>988</v>
      </c>
      <c r="D274" s="239" t="s">
        <v>1018</v>
      </c>
      <c r="E274" s="29" t="s">
        <v>1039</v>
      </c>
      <c r="F274" s="27"/>
      <c r="G274" s="255">
        <f t="shared" si="4"/>
        <v>214124</v>
      </c>
      <c r="H274" s="21"/>
      <c r="I274" s="21"/>
      <c r="J274" s="28"/>
      <c r="K274" s="28"/>
      <c r="L274" s="28"/>
    </row>
    <row r="275" spans="1:12" ht="12.75">
      <c r="A275" s="37" t="s">
        <v>1009</v>
      </c>
      <c r="B275" s="204">
        <v>700</v>
      </c>
      <c r="C275" s="32" t="s">
        <v>958</v>
      </c>
      <c r="D275" s="36" t="s">
        <v>1010</v>
      </c>
      <c r="E275" s="29" t="s">
        <v>839</v>
      </c>
      <c r="F275" s="27"/>
      <c r="G275" s="255">
        <f t="shared" si="4"/>
        <v>214824</v>
      </c>
      <c r="H275" s="21"/>
      <c r="I275" s="21"/>
      <c r="J275" s="28"/>
      <c r="K275" s="28"/>
      <c r="L275" s="28"/>
    </row>
    <row r="276" spans="1:12" ht="12.75">
      <c r="A276" s="37" t="s">
        <v>1009</v>
      </c>
      <c r="B276" s="204">
        <v>864</v>
      </c>
      <c r="C276" s="32" t="s">
        <v>948</v>
      </c>
      <c r="D276" s="239" t="s">
        <v>1114</v>
      </c>
      <c r="E276" s="29" t="s">
        <v>1124</v>
      </c>
      <c r="F276" s="27"/>
      <c r="G276" s="255">
        <f aca="true" t="shared" si="6" ref="G276:G339">G275+B276</f>
        <v>215688</v>
      </c>
      <c r="H276" s="21"/>
      <c r="I276" s="21"/>
      <c r="J276" s="28"/>
      <c r="K276" s="28"/>
      <c r="L276" s="28"/>
    </row>
    <row r="277" spans="1:12" ht="12.75">
      <c r="A277" s="37" t="s">
        <v>1063</v>
      </c>
      <c r="B277" s="204">
        <f>550+195</f>
        <v>745</v>
      </c>
      <c r="C277" s="32" t="s">
        <v>952</v>
      </c>
      <c r="D277" s="36" t="s">
        <v>1068</v>
      </c>
      <c r="E277" s="29" t="s">
        <v>1069</v>
      </c>
      <c r="F277" s="27"/>
      <c r="G277" s="255">
        <f t="shared" si="6"/>
        <v>216433</v>
      </c>
      <c r="H277" s="21"/>
      <c r="I277" s="21"/>
      <c r="J277" s="28"/>
      <c r="K277" s="28"/>
      <c r="L277" s="28"/>
    </row>
    <row r="278" spans="1:12" ht="12.75">
      <c r="A278" s="37" t="s">
        <v>161</v>
      </c>
      <c r="B278" s="204">
        <v>1270</v>
      </c>
      <c r="C278" s="32" t="s">
        <v>952</v>
      </c>
      <c r="D278" s="36" t="s">
        <v>1139</v>
      </c>
      <c r="E278" s="29"/>
      <c r="F278" s="27"/>
      <c r="G278" s="255">
        <f t="shared" si="6"/>
        <v>217703</v>
      </c>
      <c r="H278" s="21"/>
      <c r="I278" s="21"/>
      <c r="J278" s="28"/>
      <c r="K278" s="28"/>
      <c r="L278" s="28"/>
    </row>
    <row r="279" spans="1:12" ht="12.75">
      <c r="A279" s="37" t="s">
        <v>1058</v>
      </c>
      <c r="B279" s="204">
        <v>2290</v>
      </c>
      <c r="C279" s="32" t="s">
        <v>958</v>
      </c>
      <c r="D279" s="239" t="s">
        <v>1092</v>
      </c>
      <c r="E279" s="29" t="s">
        <v>998</v>
      </c>
      <c r="F279" s="27"/>
      <c r="G279" s="255">
        <f t="shared" si="6"/>
        <v>219993</v>
      </c>
      <c r="H279" s="21"/>
      <c r="I279" s="21"/>
      <c r="J279" s="28"/>
      <c r="K279" s="28"/>
      <c r="L279" s="28"/>
    </row>
    <row r="280" spans="1:12" ht="12.75">
      <c r="A280" s="37" t="s">
        <v>1058</v>
      </c>
      <c r="B280" s="204">
        <v>1000</v>
      </c>
      <c r="C280" s="32" t="s">
        <v>958</v>
      </c>
      <c r="D280" s="239" t="s">
        <v>1101</v>
      </c>
      <c r="E280" s="29" t="s">
        <v>1100</v>
      </c>
      <c r="F280" s="27"/>
      <c r="G280" s="255">
        <f t="shared" si="6"/>
        <v>220993</v>
      </c>
      <c r="H280" s="21"/>
      <c r="I280" s="21"/>
      <c r="J280" s="28"/>
      <c r="K280" s="28"/>
      <c r="L280" s="28"/>
    </row>
    <row r="281" spans="1:12" ht="12.75">
      <c r="A281" s="37" t="s">
        <v>1058</v>
      </c>
      <c r="B281" s="204">
        <v>1070</v>
      </c>
      <c r="C281" s="32" t="s">
        <v>958</v>
      </c>
      <c r="D281" s="239" t="s">
        <v>1106</v>
      </c>
      <c r="E281" s="29" t="s">
        <v>822</v>
      </c>
      <c r="F281" s="27"/>
      <c r="G281" s="255">
        <f t="shared" si="6"/>
        <v>222063</v>
      </c>
      <c r="H281" s="21"/>
      <c r="I281" s="21"/>
      <c r="J281" s="28"/>
      <c r="K281" s="28"/>
      <c r="L281" s="28"/>
    </row>
    <row r="282" spans="1:12" ht="12.75">
      <c r="A282" s="37" t="s">
        <v>1093</v>
      </c>
      <c r="B282" s="204">
        <f>2*45+75+160*6+215*3</f>
        <v>1770</v>
      </c>
      <c r="C282" s="32" t="s">
        <v>952</v>
      </c>
      <c r="D282" s="266" t="s">
        <v>1094</v>
      </c>
      <c r="E282" s="29" t="s">
        <v>1095</v>
      </c>
      <c r="F282" s="27"/>
      <c r="G282" s="255">
        <f t="shared" si="6"/>
        <v>223833</v>
      </c>
      <c r="H282" s="21"/>
      <c r="I282" s="21"/>
      <c r="J282" s="28"/>
      <c r="K282" s="28"/>
      <c r="L282" s="28"/>
    </row>
    <row r="283" spans="1:12" ht="12.75">
      <c r="A283" s="37" t="s">
        <v>163</v>
      </c>
      <c r="B283" s="204">
        <v>950</v>
      </c>
      <c r="C283" s="32" t="s">
        <v>952</v>
      </c>
      <c r="D283" s="36" t="s">
        <v>1141</v>
      </c>
      <c r="E283" s="29" t="s">
        <v>998</v>
      </c>
      <c r="F283" s="27"/>
      <c r="G283" s="255">
        <f t="shared" si="6"/>
        <v>224783</v>
      </c>
      <c r="H283" s="21"/>
      <c r="I283" s="21"/>
      <c r="J283" s="28"/>
      <c r="K283" s="28"/>
      <c r="L283" s="28"/>
    </row>
    <row r="284" spans="1:12" ht="12.75">
      <c r="A284" s="37" t="s">
        <v>1142</v>
      </c>
      <c r="B284" s="204">
        <v>1400</v>
      </c>
      <c r="C284" s="32" t="s">
        <v>952</v>
      </c>
      <c r="D284" s="36" t="s">
        <v>1175</v>
      </c>
      <c r="E284" s="29" t="s">
        <v>1060</v>
      </c>
      <c r="F284" s="27"/>
      <c r="G284" s="255">
        <f t="shared" si="6"/>
        <v>226183</v>
      </c>
      <c r="H284" s="21"/>
      <c r="I284" s="21"/>
      <c r="J284" s="28"/>
      <c r="K284" s="28"/>
      <c r="L284" s="28"/>
    </row>
    <row r="285" spans="1:12" ht="12.75">
      <c r="A285" s="37" t="s">
        <v>1181</v>
      </c>
      <c r="B285" s="204">
        <v>970</v>
      </c>
      <c r="C285" s="32" t="s">
        <v>958</v>
      </c>
      <c r="D285" s="36" t="s">
        <v>1182</v>
      </c>
      <c r="E285" s="29" t="s">
        <v>839</v>
      </c>
      <c r="F285" s="27"/>
      <c r="G285" s="255">
        <f t="shared" si="6"/>
        <v>227153</v>
      </c>
      <c r="H285" s="21"/>
      <c r="I285" s="21"/>
      <c r="J285" s="28"/>
      <c r="K285" s="28"/>
      <c r="L285" s="28"/>
    </row>
    <row r="286" spans="1:12" ht="12.75">
      <c r="A286" s="37" t="s">
        <v>1179</v>
      </c>
      <c r="B286" s="280">
        <v>460</v>
      </c>
      <c r="C286" s="32" t="s">
        <v>958</v>
      </c>
      <c r="D286" s="36" t="s">
        <v>1180</v>
      </c>
      <c r="E286" s="29" t="s">
        <v>998</v>
      </c>
      <c r="F286" s="27"/>
      <c r="G286" s="255">
        <f t="shared" si="6"/>
        <v>227613</v>
      </c>
      <c r="H286" s="21"/>
      <c r="I286" s="21"/>
      <c r="J286" s="28"/>
      <c r="K286" s="28"/>
      <c r="L286" s="28"/>
    </row>
    <row r="287" spans="1:12" ht="12.75">
      <c r="A287" s="37" t="s">
        <v>1179</v>
      </c>
      <c r="B287" s="204">
        <v>500</v>
      </c>
      <c r="C287" s="32" t="s">
        <v>1222</v>
      </c>
      <c r="D287" s="36" t="s">
        <v>1224</v>
      </c>
      <c r="E287" s="29" t="s">
        <v>1223</v>
      </c>
      <c r="F287" s="27"/>
      <c r="G287" s="255">
        <f t="shared" si="6"/>
        <v>228113</v>
      </c>
      <c r="H287" s="21"/>
      <c r="I287" s="21"/>
      <c r="J287" s="28"/>
      <c r="K287" s="28"/>
      <c r="L287" s="28"/>
    </row>
    <row r="288" spans="1:12" ht="12.75">
      <c r="A288" s="37" t="s">
        <v>1153</v>
      </c>
      <c r="B288" s="204">
        <v>1200</v>
      </c>
      <c r="C288" s="32" t="s">
        <v>958</v>
      </c>
      <c r="D288" s="36" t="s">
        <v>1183</v>
      </c>
      <c r="E288" s="29" t="s">
        <v>583</v>
      </c>
      <c r="F288" s="27"/>
      <c r="G288" s="255">
        <f t="shared" si="6"/>
        <v>229313</v>
      </c>
      <c r="H288" s="21"/>
      <c r="I288" s="21"/>
      <c r="J288" s="28"/>
      <c r="K288" s="28"/>
      <c r="L288" s="28"/>
    </row>
    <row r="289" spans="1:12" ht="12.75">
      <c r="A289" s="37" t="s">
        <v>1153</v>
      </c>
      <c r="B289" s="204">
        <v>200</v>
      </c>
      <c r="C289" s="32" t="s">
        <v>958</v>
      </c>
      <c r="D289" s="36" t="s">
        <v>1186</v>
      </c>
      <c r="E289" s="29" t="s">
        <v>836</v>
      </c>
      <c r="F289" s="27"/>
      <c r="G289" s="255">
        <f t="shared" si="6"/>
        <v>229513</v>
      </c>
      <c r="H289" s="21"/>
      <c r="I289" s="21"/>
      <c r="J289" s="28"/>
      <c r="K289" s="28"/>
      <c r="L289" s="28"/>
    </row>
    <row r="290" spans="1:12" ht="12.75">
      <c r="A290" s="37" t="s">
        <v>1153</v>
      </c>
      <c r="B290" s="204">
        <v>2263</v>
      </c>
      <c r="C290" s="32" t="s">
        <v>958</v>
      </c>
      <c r="D290" s="36" t="s">
        <v>1191</v>
      </c>
      <c r="E290" s="29" t="s">
        <v>352</v>
      </c>
      <c r="F290" s="27"/>
      <c r="G290" s="255">
        <f t="shared" si="6"/>
        <v>231776</v>
      </c>
      <c r="H290" s="21"/>
      <c r="I290" s="21"/>
      <c r="J290" s="28"/>
      <c r="K290" s="28"/>
      <c r="L290" s="28"/>
    </row>
    <row r="291" spans="1:12" ht="12.75">
      <c r="A291" s="37"/>
      <c r="B291" s="204"/>
      <c r="C291" s="32"/>
      <c r="D291" s="244"/>
      <c r="E291" s="29"/>
      <c r="F291" s="214"/>
      <c r="G291" s="255">
        <f t="shared" si="6"/>
        <v>231776</v>
      </c>
      <c r="H291" s="21"/>
      <c r="I291" s="21"/>
      <c r="J291" s="28"/>
      <c r="K291" s="28"/>
      <c r="L291" s="28"/>
    </row>
    <row r="292" spans="1:12" ht="12.75">
      <c r="A292" s="37"/>
      <c r="B292" s="126">
        <f>200*15</f>
        <v>3000</v>
      </c>
      <c r="C292" s="31" t="s">
        <v>16</v>
      </c>
      <c r="D292" s="243" t="s">
        <v>1273</v>
      </c>
      <c r="E292" s="262" t="s">
        <v>700</v>
      </c>
      <c r="F292" s="214"/>
      <c r="G292" s="255">
        <f t="shared" si="6"/>
        <v>234776</v>
      </c>
      <c r="H292" s="21" t="s">
        <v>1274</v>
      </c>
      <c r="I292" s="21"/>
      <c r="J292" s="28"/>
      <c r="K292" s="28"/>
      <c r="L292" s="28"/>
    </row>
    <row r="293" spans="1:12" ht="12.75">
      <c r="A293" s="37"/>
      <c r="B293" s="126">
        <f>200*14</f>
        <v>2800</v>
      </c>
      <c r="C293" s="31" t="s">
        <v>16</v>
      </c>
      <c r="D293" s="243" t="s">
        <v>1288</v>
      </c>
      <c r="E293" s="262" t="s">
        <v>773</v>
      </c>
      <c r="F293" s="214"/>
      <c r="G293" s="255">
        <f t="shared" si="6"/>
        <v>237576</v>
      </c>
      <c r="H293" s="34" t="s">
        <v>1289</v>
      </c>
      <c r="I293" s="21"/>
      <c r="J293" s="28"/>
      <c r="K293" s="28"/>
      <c r="L293" s="28"/>
    </row>
    <row r="294" spans="1:12" ht="15">
      <c r="A294" s="37"/>
      <c r="B294" s="126">
        <f>200*30</f>
        <v>6000</v>
      </c>
      <c r="C294" s="31" t="s">
        <v>16</v>
      </c>
      <c r="D294" s="243" t="s">
        <v>1156</v>
      </c>
      <c r="E294" s="31" t="s">
        <v>835</v>
      </c>
      <c r="F294" s="214"/>
      <c r="G294" s="255">
        <f t="shared" si="6"/>
        <v>243576</v>
      </c>
      <c r="H294" s="242" t="s">
        <v>837</v>
      </c>
      <c r="I294" s="21"/>
      <c r="J294" s="28"/>
      <c r="K294" s="28"/>
      <c r="L294" s="28"/>
    </row>
    <row r="295" spans="1:12" ht="12.75">
      <c r="A295" s="37"/>
      <c r="B295" s="126">
        <f>200*12</f>
        <v>2400</v>
      </c>
      <c r="C295" s="31" t="s">
        <v>16</v>
      </c>
      <c r="D295" s="243" t="s">
        <v>1253</v>
      </c>
      <c r="E295" s="262" t="s">
        <v>842</v>
      </c>
      <c r="F295" s="214"/>
      <c r="G295" s="255">
        <f t="shared" si="6"/>
        <v>245976</v>
      </c>
      <c r="H295" s="34" t="s">
        <v>1254</v>
      </c>
      <c r="I295" s="21"/>
      <c r="J295" s="28"/>
      <c r="K295" s="28"/>
      <c r="L295" s="28"/>
    </row>
    <row r="296" spans="1:12" ht="12.75">
      <c r="A296" s="37"/>
      <c r="B296" s="126">
        <f>200*30</f>
        <v>6000</v>
      </c>
      <c r="C296" s="31" t="s">
        <v>16</v>
      </c>
      <c r="D296" s="243" t="s">
        <v>1156</v>
      </c>
      <c r="E296" s="31" t="s">
        <v>882</v>
      </c>
      <c r="F296" s="214"/>
      <c r="G296" s="255">
        <f t="shared" si="6"/>
        <v>251976</v>
      </c>
      <c r="H296" s="34" t="s">
        <v>883</v>
      </c>
      <c r="I296" s="21"/>
      <c r="J296" s="28"/>
      <c r="K296" s="28"/>
      <c r="L296" s="28"/>
    </row>
    <row r="297" spans="1:12" ht="15">
      <c r="A297" s="37"/>
      <c r="B297" s="126">
        <f>200*12</f>
        <v>2400</v>
      </c>
      <c r="C297" s="31" t="s">
        <v>16</v>
      </c>
      <c r="D297" s="243" t="s">
        <v>1253</v>
      </c>
      <c r="E297" s="262" t="s">
        <v>942</v>
      </c>
      <c r="F297" s="214"/>
      <c r="G297" s="255">
        <f t="shared" si="6"/>
        <v>254376</v>
      </c>
      <c r="H297" s="242" t="s">
        <v>1255</v>
      </c>
      <c r="I297" s="21"/>
      <c r="J297" s="28"/>
      <c r="K297" s="28"/>
      <c r="L297" s="28"/>
    </row>
    <row r="298" spans="1:12" ht="15">
      <c r="A298" s="37"/>
      <c r="B298" s="126">
        <f>200*30</f>
        <v>6000</v>
      </c>
      <c r="C298" s="31" t="s">
        <v>16</v>
      </c>
      <c r="D298" s="243" t="s">
        <v>1156</v>
      </c>
      <c r="E298" s="31" t="s">
        <v>657</v>
      </c>
      <c r="F298" s="214"/>
      <c r="G298" s="255">
        <f t="shared" si="6"/>
        <v>260376</v>
      </c>
      <c r="H298" s="242" t="s">
        <v>945</v>
      </c>
      <c r="I298" s="21"/>
      <c r="J298" s="28"/>
      <c r="K298" s="28"/>
      <c r="L298" s="28"/>
    </row>
    <row r="299" spans="1:12" ht="15">
      <c r="A299" s="37"/>
      <c r="B299" s="126">
        <f>200*2</f>
        <v>400</v>
      </c>
      <c r="C299" s="31" t="s">
        <v>16</v>
      </c>
      <c r="D299" s="243" t="s">
        <v>1160</v>
      </c>
      <c r="E299" s="262" t="s">
        <v>1039</v>
      </c>
      <c r="F299" s="214"/>
      <c r="G299" s="255">
        <f t="shared" si="6"/>
        <v>260776</v>
      </c>
      <c r="H299" s="242" t="s">
        <v>1161</v>
      </c>
      <c r="I299" s="21"/>
      <c r="J299" s="28"/>
      <c r="K299" s="28"/>
      <c r="L299" s="28"/>
    </row>
    <row r="300" spans="1:12" ht="15">
      <c r="A300" s="37"/>
      <c r="B300" s="126">
        <f>200*11</f>
        <v>2200</v>
      </c>
      <c r="C300" s="31" t="s">
        <v>16</v>
      </c>
      <c r="D300" s="243" t="s">
        <v>1246</v>
      </c>
      <c r="E300" s="262" t="s">
        <v>1022</v>
      </c>
      <c r="F300" s="214"/>
      <c r="G300" s="255">
        <f t="shared" si="6"/>
        <v>262976</v>
      </c>
      <c r="H300" s="242" t="s">
        <v>1251</v>
      </c>
      <c r="I300" s="21"/>
      <c r="J300" s="28"/>
      <c r="K300" s="28"/>
      <c r="L300" s="28"/>
    </row>
    <row r="301" spans="1:12" ht="15">
      <c r="A301" s="37"/>
      <c r="B301" s="126">
        <f>200*19</f>
        <v>3800</v>
      </c>
      <c r="C301" s="31" t="s">
        <v>16</v>
      </c>
      <c r="D301" s="243" t="s">
        <v>1317</v>
      </c>
      <c r="E301" s="262" t="s">
        <v>890</v>
      </c>
      <c r="F301" s="214"/>
      <c r="G301" s="255">
        <f t="shared" si="6"/>
        <v>266776</v>
      </c>
      <c r="H301" s="242" t="s">
        <v>1319</v>
      </c>
      <c r="I301" s="21"/>
      <c r="J301" s="28"/>
      <c r="K301" s="28"/>
      <c r="L301" s="28"/>
    </row>
    <row r="302" spans="1:12" ht="15">
      <c r="A302" s="37"/>
      <c r="B302" s="126">
        <f>200*19</f>
        <v>3800</v>
      </c>
      <c r="C302" s="31" t="s">
        <v>16</v>
      </c>
      <c r="D302" s="243" t="s">
        <v>1317</v>
      </c>
      <c r="E302" s="262" t="s">
        <v>352</v>
      </c>
      <c r="F302" s="214"/>
      <c r="G302" s="255">
        <f t="shared" si="6"/>
        <v>270576</v>
      </c>
      <c r="H302" s="242" t="s">
        <v>1320</v>
      </c>
      <c r="I302" s="21"/>
      <c r="J302" s="28"/>
      <c r="K302" s="28"/>
      <c r="L302" s="28"/>
    </row>
    <row r="303" spans="1:12" ht="15">
      <c r="A303" s="37"/>
      <c r="B303" s="126">
        <f>200*4</f>
        <v>800</v>
      </c>
      <c r="C303" s="31" t="s">
        <v>16</v>
      </c>
      <c r="D303" s="243" t="s">
        <v>1240</v>
      </c>
      <c r="E303" s="262" t="s">
        <v>1223</v>
      </c>
      <c r="F303" s="214"/>
      <c r="G303" s="255">
        <f t="shared" si="6"/>
        <v>271376</v>
      </c>
      <c r="H303" s="242" t="s">
        <v>1241</v>
      </c>
      <c r="I303" s="21"/>
      <c r="J303" s="28"/>
      <c r="K303" s="28"/>
      <c r="L303" s="28"/>
    </row>
    <row r="304" spans="1:12" ht="15">
      <c r="A304" s="37"/>
      <c r="B304" s="126">
        <f>200*30</f>
        <v>6000</v>
      </c>
      <c r="C304" s="31" t="s">
        <v>16</v>
      </c>
      <c r="D304" s="243" t="s">
        <v>1156</v>
      </c>
      <c r="E304" s="31" t="s">
        <v>1235</v>
      </c>
      <c r="F304" s="214"/>
      <c r="G304" s="255">
        <f t="shared" si="6"/>
        <v>277376</v>
      </c>
      <c r="H304" s="242"/>
      <c r="I304" s="21"/>
      <c r="J304" s="28"/>
      <c r="K304" s="28"/>
      <c r="L304" s="28"/>
    </row>
    <row r="305" spans="1:12" ht="15">
      <c r="A305" s="37"/>
      <c r="B305" s="126">
        <f>200*19</f>
        <v>3800</v>
      </c>
      <c r="C305" s="31" t="s">
        <v>16</v>
      </c>
      <c r="D305" s="243" t="s">
        <v>1317</v>
      </c>
      <c r="E305" s="262" t="s">
        <v>1154</v>
      </c>
      <c r="F305" s="214"/>
      <c r="G305" s="255">
        <f t="shared" si="6"/>
        <v>281176</v>
      </c>
      <c r="H305" s="242" t="s">
        <v>1318</v>
      </c>
      <c r="I305" s="21"/>
      <c r="J305" s="28"/>
      <c r="K305" s="28"/>
      <c r="L305" s="28"/>
    </row>
    <row r="306" spans="1:12" ht="15">
      <c r="A306" s="37"/>
      <c r="B306" s="126">
        <f>200*(30-2)</f>
        <v>5600</v>
      </c>
      <c r="C306" s="31" t="s">
        <v>16</v>
      </c>
      <c r="D306" s="247" t="s">
        <v>1163</v>
      </c>
      <c r="E306" s="31" t="s">
        <v>1162</v>
      </c>
      <c r="F306" s="214"/>
      <c r="G306" s="255">
        <f t="shared" si="6"/>
        <v>286776</v>
      </c>
      <c r="H306" s="242" t="s">
        <v>1164</v>
      </c>
      <c r="I306" s="21"/>
      <c r="J306" s="28"/>
      <c r="K306" s="28"/>
      <c r="L306" s="28"/>
    </row>
    <row r="307" spans="1:12" ht="15">
      <c r="A307" s="37"/>
      <c r="B307" s="126">
        <f>200*(18-7)</f>
        <v>2200</v>
      </c>
      <c r="C307" s="31" t="s">
        <v>16</v>
      </c>
      <c r="D307" s="247" t="s">
        <v>1312</v>
      </c>
      <c r="E307" s="262" t="s">
        <v>1243</v>
      </c>
      <c r="F307" s="214"/>
      <c r="G307" s="255">
        <f t="shared" si="6"/>
        <v>288976</v>
      </c>
      <c r="H307" s="242" t="s">
        <v>1313</v>
      </c>
      <c r="I307" s="21"/>
      <c r="J307" s="28"/>
      <c r="K307" s="28"/>
      <c r="L307" s="28"/>
    </row>
    <row r="308" spans="1:12" ht="15">
      <c r="A308" s="37"/>
      <c r="B308" s="126">
        <f>200*(14-7)</f>
        <v>1400</v>
      </c>
      <c r="C308" s="31" t="s">
        <v>16</v>
      </c>
      <c r="D308" s="247" t="s">
        <v>1269</v>
      </c>
      <c r="E308" s="262" t="s">
        <v>836</v>
      </c>
      <c r="F308" s="214"/>
      <c r="G308" s="255">
        <f t="shared" si="6"/>
        <v>290376</v>
      </c>
      <c r="H308" s="242" t="s">
        <v>1244</v>
      </c>
      <c r="I308" s="21"/>
      <c r="J308" s="28"/>
      <c r="K308" s="28"/>
      <c r="L308" s="28"/>
    </row>
    <row r="309" spans="1:12" ht="15">
      <c r="A309" s="37"/>
      <c r="B309" s="126">
        <f>200*(30-10)</f>
        <v>4000</v>
      </c>
      <c r="C309" s="31" t="s">
        <v>16</v>
      </c>
      <c r="D309" s="247" t="s">
        <v>1250</v>
      </c>
      <c r="E309" s="31" t="s">
        <v>1103</v>
      </c>
      <c r="F309" s="214"/>
      <c r="G309" s="255">
        <f t="shared" si="6"/>
        <v>294376</v>
      </c>
      <c r="H309" s="242" t="s">
        <v>1257</v>
      </c>
      <c r="I309" s="21"/>
      <c r="J309" s="28"/>
      <c r="K309" s="28"/>
      <c r="L309" s="28"/>
    </row>
    <row r="310" spans="1:12" ht="15">
      <c r="A310" s="37"/>
      <c r="B310" s="126">
        <f>200*2</f>
        <v>400</v>
      </c>
      <c r="C310" s="31" t="s">
        <v>16</v>
      </c>
      <c r="D310" s="247" t="s">
        <v>1270</v>
      </c>
      <c r="E310" s="262" t="s">
        <v>1271</v>
      </c>
      <c r="F310" s="214"/>
      <c r="G310" s="255">
        <f t="shared" si="6"/>
        <v>294776</v>
      </c>
      <c r="H310" s="242" t="s">
        <v>1272</v>
      </c>
      <c r="I310" s="21"/>
      <c r="J310" s="28"/>
      <c r="K310" s="28"/>
      <c r="L310" s="28"/>
    </row>
    <row r="311" spans="1:12" ht="15">
      <c r="A311" s="37"/>
      <c r="B311" s="126">
        <f>200*(30-14)</f>
        <v>3200</v>
      </c>
      <c r="C311" s="31" t="s">
        <v>16</v>
      </c>
      <c r="D311" s="247" t="s">
        <v>1276</v>
      </c>
      <c r="E311" s="31" t="s">
        <v>1167</v>
      </c>
      <c r="F311" s="214"/>
      <c r="G311" s="255">
        <f t="shared" si="6"/>
        <v>297976</v>
      </c>
      <c r="H311" s="242" t="s">
        <v>1275</v>
      </c>
      <c r="I311" s="21"/>
      <c r="J311" s="28"/>
      <c r="K311" s="28"/>
      <c r="L311" s="28"/>
    </row>
    <row r="312" spans="1:12" ht="15">
      <c r="A312" s="37"/>
      <c r="B312" s="126"/>
      <c r="C312" s="31"/>
      <c r="D312" s="247"/>
      <c r="E312" s="31" t="s">
        <v>1261</v>
      </c>
      <c r="F312" s="214"/>
      <c r="G312" s="255">
        <f t="shared" si="6"/>
        <v>297976</v>
      </c>
      <c r="H312" s="242"/>
      <c r="I312" s="21"/>
      <c r="J312" s="28"/>
      <c r="K312" s="28"/>
      <c r="L312" s="28"/>
    </row>
    <row r="313" spans="1:12" ht="15">
      <c r="A313" s="37"/>
      <c r="B313" s="126"/>
      <c r="C313" s="31"/>
      <c r="D313" s="247"/>
      <c r="E313" s="31"/>
      <c r="F313" s="214"/>
      <c r="G313" s="255">
        <f t="shared" si="6"/>
        <v>297976</v>
      </c>
      <c r="H313" s="242"/>
      <c r="I313" s="21"/>
      <c r="J313" s="28"/>
      <c r="K313" s="28"/>
      <c r="L313" s="28"/>
    </row>
    <row r="314" spans="1:12" ht="12.75">
      <c r="A314" s="37"/>
      <c r="B314" s="126"/>
      <c r="C314" s="31"/>
      <c r="D314" s="247"/>
      <c r="E314" s="31"/>
      <c r="F314" s="214"/>
      <c r="G314" s="255">
        <f t="shared" si="6"/>
        <v>297976</v>
      </c>
      <c r="H314" s="21"/>
      <c r="I314" s="21"/>
      <c r="J314" s="28"/>
      <c r="K314" s="28"/>
      <c r="L314" s="28"/>
    </row>
    <row r="315" spans="1:12" ht="12.75">
      <c r="A315" s="37"/>
      <c r="B315" s="313">
        <f>350*30</f>
        <v>10500</v>
      </c>
      <c r="C315" s="172" t="s">
        <v>16</v>
      </c>
      <c r="D315" s="314" t="s">
        <v>1156</v>
      </c>
      <c r="E315" s="245" t="s">
        <v>1252</v>
      </c>
      <c r="F315" s="214"/>
      <c r="G315" s="255">
        <f t="shared" si="6"/>
        <v>308476</v>
      </c>
      <c r="H315" s="21"/>
      <c r="I315" s="21"/>
      <c r="J315" s="28"/>
      <c r="K315" s="28"/>
      <c r="L315" s="28"/>
    </row>
    <row r="316" spans="1:12" ht="13.5" thickBot="1">
      <c r="A316" s="37"/>
      <c r="B316" s="313"/>
      <c r="C316" s="172" t="s">
        <v>16</v>
      </c>
      <c r="D316" s="314"/>
      <c r="E316" s="285" t="s">
        <v>1278</v>
      </c>
      <c r="F316" s="214"/>
      <c r="G316" s="255">
        <f t="shared" si="6"/>
        <v>308476</v>
      </c>
      <c r="H316" s="34" t="s">
        <v>1044</v>
      </c>
      <c r="I316" s="21"/>
      <c r="J316" s="28"/>
      <c r="K316" s="28"/>
      <c r="L316" s="28"/>
    </row>
    <row r="317" spans="1:12" ht="12.75">
      <c r="A317" s="37"/>
      <c r="B317" s="313">
        <f>350*30</f>
        <v>10500</v>
      </c>
      <c r="C317" s="172" t="s">
        <v>16</v>
      </c>
      <c r="D317" s="314" t="s">
        <v>1156</v>
      </c>
      <c r="E317" s="177" t="s">
        <v>1159</v>
      </c>
      <c r="F317" s="214"/>
      <c r="G317" s="255">
        <f t="shared" si="6"/>
        <v>318976</v>
      </c>
      <c r="H317" s="34"/>
      <c r="I317" s="21"/>
      <c r="J317" s="28"/>
      <c r="K317" s="28"/>
      <c r="L317" s="28"/>
    </row>
    <row r="318" spans="1:12" ht="13.5" thickBot="1">
      <c r="A318" s="37"/>
      <c r="B318" s="313"/>
      <c r="C318" s="172" t="s">
        <v>16</v>
      </c>
      <c r="D318" s="314"/>
      <c r="E318" s="215" t="s">
        <v>1277</v>
      </c>
      <c r="F318" s="214"/>
      <c r="G318" s="255">
        <f t="shared" si="6"/>
        <v>318976</v>
      </c>
      <c r="H318" s="21" t="s">
        <v>1242</v>
      </c>
      <c r="I318" s="21"/>
      <c r="J318" s="28"/>
      <c r="K318" s="28"/>
      <c r="L318" s="28"/>
    </row>
    <row r="319" spans="1:12" ht="12.75">
      <c r="A319" s="37"/>
      <c r="B319" s="313">
        <f>350*30</f>
        <v>10500</v>
      </c>
      <c r="C319" s="172" t="s">
        <v>16</v>
      </c>
      <c r="D319" s="314" t="s">
        <v>1156</v>
      </c>
      <c r="E319" s="177" t="s">
        <v>1247</v>
      </c>
      <c r="F319" s="214"/>
      <c r="G319" s="255">
        <f t="shared" si="6"/>
        <v>329476</v>
      </c>
      <c r="H319" s="21" t="s">
        <v>1248</v>
      </c>
      <c r="I319" s="21"/>
      <c r="J319" s="28"/>
      <c r="K319" s="28"/>
      <c r="L319" s="28"/>
    </row>
    <row r="320" spans="1:12" ht="13.5" thickBot="1">
      <c r="A320" s="37"/>
      <c r="B320" s="313"/>
      <c r="C320" s="172" t="s">
        <v>16</v>
      </c>
      <c r="D320" s="314"/>
      <c r="E320" s="215" t="s">
        <v>1290</v>
      </c>
      <c r="F320" s="214"/>
      <c r="G320" s="255">
        <f t="shared" si="6"/>
        <v>329476</v>
      </c>
      <c r="H320" s="21"/>
      <c r="I320" s="21"/>
      <c r="J320" s="28"/>
      <c r="K320" s="28"/>
      <c r="L320" s="28"/>
    </row>
    <row r="321" spans="1:12" ht="12.75">
      <c r="A321" s="37"/>
      <c r="B321" s="313">
        <f>350*30</f>
        <v>10500</v>
      </c>
      <c r="C321" s="172" t="s">
        <v>16</v>
      </c>
      <c r="D321" s="314" t="s">
        <v>1156</v>
      </c>
      <c r="E321" s="177" t="s">
        <v>1165</v>
      </c>
      <c r="F321" s="214"/>
      <c r="G321" s="255">
        <f t="shared" si="6"/>
        <v>339976</v>
      </c>
      <c r="H321" s="21" t="s">
        <v>1166</v>
      </c>
      <c r="I321" s="21"/>
      <c r="J321" s="28"/>
      <c r="K321" s="28"/>
      <c r="L321" s="28"/>
    </row>
    <row r="322" spans="1:12" ht="13.5" thickBot="1">
      <c r="A322" s="37"/>
      <c r="B322" s="313"/>
      <c r="C322" s="172" t="s">
        <v>16</v>
      </c>
      <c r="D322" s="314"/>
      <c r="E322" s="215" t="s">
        <v>1316</v>
      </c>
      <c r="F322" s="214"/>
      <c r="G322" s="255">
        <f t="shared" si="6"/>
        <v>339976</v>
      </c>
      <c r="H322" s="235" t="s">
        <v>983</v>
      </c>
      <c r="I322" s="21"/>
      <c r="J322" s="28"/>
      <c r="K322" s="28"/>
      <c r="L322" s="28"/>
    </row>
    <row r="323" spans="1:12" ht="12.75">
      <c r="A323" s="37"/>
      <c r="B323" s="313">
        <f>350*30</f>
        <v>10500</v>
      </c>
      <c r="C323" s="172" t="s">
        <v>16</v>
      </c>
      <c r="D323" s="314" t="s">
        <v>1156</v>
      </c>
      <c r="E323" s="177" t="s">
        <v>1314</v>
      </c>
      <c r="F323" s="214"/>
      <c r="G323" s="255">
        <f t="shared" si="6"/>
        <v>350476</v>
      </c>
      <c r="H323" s="21" t="s">
        <v>1315</v>
      </c>
      <c r="I323" s="21"/>
      <c r="J323" s="28"/>
      <c r="K323" s="28"/>
      <c r="L323" s="28"/>
    </row>
    <row r="324" spans="1:12" ht="13.5" thickBot="1">
      <c r="A324" s="37"/>
      <c r="B324" s="313"/>
      <c r="C324" s="172" t="s">
        <v>16</v>
      </c>
      <c r="D324" s="314"/>
      <c r="E324" s="215" t="s">
        <v>1256</v>
      </c>
      <c r="F324" s="214"/>
      <c r="G324" s="255">
        <f t="shared" si="6"/>
        <v>350476</v>
      </c>
      <c r="H324" s="34"/>
      <c r="I324" s="21"/>
      <c r="J324" s="28"/>
      <c r="K324" s="28"/>
      <c r="L324" s="28"/>
    </row>
    <row r="325" spans="1:12" ht="12.75">
      <c r="A325" s="203"/>
      <c r="B325" s="204">
        <f>200*29</f>
        <v>5800</v>
      </c>
      <c r="C325" s="178" t="s">
        <v>16</v>
      </c>
      <c r="D325" s="179" t="s">
        <v>1417</v>
      </c>
      <c r="E325" s="262" t="s">
        <v>460</v>
      </c>
      <c r="F325" s="27"/>
      <c r="G325" s="255">
        <f t="shared" si="6"/>
        <v>356276</v>
      </c>
      <c r="H325" s="34" t="s">
        <v>1418</v>
      </c>
      <c r="I325" s="21"/>
      <c r="J325" s="28"/>
      <c r="K325" s="28"/>
      <c r="L325" s="28"/>
    </row>
    <row r="326" spans="1:12" ht="12.75">
      <c r="A326" s="203"/>
      <c r="B326" s="204">
        <f>200*30</f>
        <v>6000</v>
      </c>
      <c r="C326" s="178" t="s">
        <v>16</v>
      </c>
      <c r="D326" s="179" t="s">
        <v>1156</v>
      </c>
      <c r="E326" s="178" t="s">
        <v>698</v>
      </c>
      <c r="F326" s="214"/>
      <c r="G326" s="255">
        <f t="shared" si="6"/>
        <v>362276</v>
      </c>
      <c r="H326" s="34" t="s">
        <v>831</v>
      </c>
      <c r="I326" s="21"/>
      <c r="J326" s="28"/>
      <c r="K326" s="28"/>
      <c r="L326" s="28"/>
    </row>
    <row r="327" spans="1:12" ht="12.75">
      <c r="A327" s="203"/>
      <c r="B327" s="204">
        <f>200*30</f>
        <v>6000</v>
      </c>
      <c r="C327" s="178" t="s">
        <v>16</v>
      </c>
      <c r="D327" s="179" t="s">
        <v>1156</v>
      </c>
      <c r="E327" s="178" t="s">
        <v>583</v>
      </c>
      <c r="F327" s="214"/>
      <c r="G327" s="255">
        <f t="shared" si="6"/>
        <v>368276</v>
      </c>
      <c r="H327" s="34" t="s">
        <v>841</v>
      </c>
      <c r="I327" s="21"/>
      <c r="J327" s="28"/>
      <c r="K327" s="28"/>
      <c r="L327" s="28"/>
    </row>
    <row r="328" spans="1:12" ht="12.75">
      <c r="A328" s="37"/>
      <c r="B328" s="126">
        <f>150*30</f>
        <v>4500</v>
      </c>
      <c r="C328" s="112" t="s">
        <v>16</v>
      </c>
      <c r="D328" s="246" t="s">
        <v>1156</v>
      </c>
      <c r="E328" s="112" t="s">
        <v>920</v>
      </c>
      <c r="F328" s="27"/>
      <c r="G328" s="255">
        <f t="shared" si="6"/>
        <v>372776</v>
      </c>
      <c r="H328" s="21" t="s">
        <v>919</v>
      </c>
      <c r="I328" s="21"/>
      <c r="J328" s="28"/>
      <c r="K328" s="28"/>
      <c r="L328" s="28"/>
    </row>
    <row r="329" spans="1:12" ht="12.75">
      <c r="A329" s="37"/>
      <c r="B329" s="126">
        <f>200*30</f>
        <v>6000</v>
      </c>
      <c r="C329" s="112" t="s">
        <v>16</v>
      </c>
      <c r="D329" s="246" t="s">
        <v>1156</v>
      </c>
      <c r="E329" s="112" t="s">
        <v>715</v>
      </c>
      <c r="F329" s="27"/>
      <c r="G329" s="255">
        <f t="shared" si="6"/>
        <v>378776</v>
      </c>
      <c r="H329" s="21" t="s">
        <v>939</v>
      </c>
      <c r="I329" s="21"/>
      <c r="J329" s="28"/>
      <c r="K329" s="28"/>
      <c r="L329" s="28"/>
    </row>
    <row r="330" spans="1:12" ht="12.75">
      <c r="A330" s="37"/>
      <c r="B330" s="204">
        <f>150*11</f>
        <v>1650</v>
      </c>
      <c r="C330" s="112" t="s">
        <v>16</v>
      </c>
      <c r="D330" s="246" t="s">
        <v>1246</v>
      </c>
      <c r="E330" s="262" t="s">
        <v>998</v>
      </c>
      <c r="F330" s="27"/>
      <c r="G330" s="255">
        <f t="shared" si="6"/>
        <v>380426</v>
      </c>
      <c r="H330" s="34" t="s">
        <v>1249</v>
      </c>
      <c r="I330" s="21"/>
      <c r="J330" s="28"/>
      <c r="K330" s="28"/>
      <c r="L330" s="28"/>
    </row>
    <row r="331" spans="1:12" ht="12.75">
      <c r="A331" s="37"/>
      <c r="B331" s="204">
        <f>300*30</f>
        <v>9000</v>
      </c>
      <c r="C331" s="278" t="s">
        <v>16</v>
      </c>
      <c r="D331" s="279" t="s">
        <v>1156</v>
      </c>
      <c r="E331" s="278" t="s">
        <v>839</v>
      </c>
      <c r="F331" s="27"/>
      <c r="G331" s="255">
        <f t="shared" si="6"/>
        <v>389426</v>
      </c>
      <c r="H331" s="34" t="s">
        <v>1152</v>
      </c>
      <c r="I331" s="21"/>
      <c r="J331" s="28"/>
      <c r="K331" s="28"/>
      <c r="L331" s="28"/>
    </row>
    <row r="332" spans="1:12" ht="12.75">
      <c r="A332" s="37"/>
      <c r="B332" s="204"/>
      <c r="C332" s="32"/>
      <c r="D332" s="36"/>
      <c r="E332" s="29"/>
      <c r="F332" s="27"/>
      <c r="G332" s="255">
        <f t="shared" si="6"/>
        <v>389426</v>
      </c>
      <c r="H332" s="21"/>
      <c r="I332" s="21"/>
      <c r="J332" s="28"/>
      <c r="K332" s="28"/>
      <c r="L332" s="28"/>
    </row>
    <row r="333" spans="1:12" ht="12.75">
      <c r="A333" s="37" t="s">
        <v>1193</v>
      </c>
      <c r="B333" s="204">
        <v>2375</v>
      </c>
      <c r="C333" s="32" t="s">
        <v>958</v>
      </c>
      <c r="D333" s="36" t="s">
        <v>1194</v>
      </c>
      <c r="E333" s="29" t="s">
        <v>1162</v>
      </c>
      <c r="F333" s="27"/>
      <c r="G333" s="255">
        <f t="shared" si="6"/>
        <v>391801</v>
      </c>
      <c r="H333" s="21"/>
      <c r="I333" s="21"/>
      <c r="J333" s="28"/>
      <c r="K333" s="28"/>
      <c r="L333" s="28"/>
    </row>
    <row r="334" spans="1:12" ht="12.75">
      <c r="A334" s="37" t="s">
        <v>1193</v>
      </c>
      <c r="B334" s="204">
        <v>274</v>
      </c>
      <c r="C334" s="32" t="s">
        <v>958</v>
      </c>
      <c r="D334" s="36" t="s">
        <v>1195</v>
      </c>
      <c r="E334" s="29" t="s">
        <v>352</v>
      </c>
      <c r="F334" s="27"/>
      <c r="G334" s="255">
        <f t="shared" si="6"/>
        <v>392075</v>
      </c>
      <c r="H334" s="21"/>
      <c r="I334" s="21"/>
      <c r="J334" s="28"/>
      <c r="K334" s="28"/>
      <c r="L334" s="28"/>
    </row>
    <row r="335" spans="1:12" ht="12.75">
      <c r="A335" s="37" t="s">
        <v>1200</v>
      </c>
      <c r="B335" s="204">
        <v>60</v>
      </c>
      <c r="C335" s="32" t="s">
        <v>988</v>
      </c>
      <c r="D335" s="239" t="s">
        <v>1291</v>
      </c>
      <c r="E335" s="29"/>
      <c r="F335" s="27"/>
      <c r="G335" s="255">
        <f t="shared" si="6"/>
        <v>392135</v>
      </c>
      <c r="H335" s="21"/>
      <c r="I335" s="21"/>
      <c r="J335" s="28"/>
      <c r="K335" s="28"/>
      <c r="L335" s="28"/>
    </row>
    <row r="336" spans="1:12" ht="12.75">
      <c r="A336" s="37" t="s">
        <v>1204</v>
      </c>
      <c r="B336" s="204">
        <v>356</v>
      </c>
      <c r="C336" s="32" t="s">
        <v>952</v>
      </c>
      <c r="D336" s="36" t="s">
        <v>1208</v>
      </c>
      <c r="E336" s="29" t="s">
        <v>773</v>
      </c>
      <c r="F336" s="27"/>
      <c r="G336" s="255">
        <f t="shared" si="6"/>
        <v>392491</v>
      </c>
      <c r="H336" s="21"/>
      <c r="I336" s="21"/>
      <c r="J336" s="28"/>
      <c r="K336" s="28"/>
      <c r="L336" s="28"/>
    </row>
    <row r="337" spans="1:12" ht="12.75">
      <c r="A337" s="37" t="s">
        <v>1204</v>
      </c>
      <c r="B337" s="280">
        <f>279+577</f>
        <v>856</v>
      </c>
      <c r="C337" s="32" t="s">
        <v>952</v>
      </c>
      <c r="D337" s="36" t="s">
        <v>1209</v>
      </c>
      <c r="E337" s="29" t="s">
        <v>1390</v>
      </c>
      <c r="F337" s="27"/>
      <c r="G337" s="255">
        <f t="shared" si="6"/>
        <v>393347</v>
      </c>
      <c r="H337" s="21"/>
      <c r="I337" s="21"/>
      <c r="J337" s="28"/>
      <c r="K337" s="28"/>
      <c r="L337" s="28"/>
    </row>
    <row r="338" spans="1:12" ht="12.75">
      <c r="A338" s="37" t="s">
        <v>165</v>
      </c>
      <c r="B338" s="204">
        <v>0</v>
      </c>
      <c r="C338" s="32" t="s">
        <v>958</v>
      </c>
      <c r="D338" s="36" t="s">
        <v>1210</v>
      </c>
      <c r="E338" s="29" t="s">
        <v>1167</v>
      </c>
      <c r="F338" s="27"/>
      <c r="G338" s="255">
        <f t="shared" si="6"/>
        <v>393347</v>
      </c>
      <c r="H338" s="21"/>
      <c r="I338" s="21"/>
      <c r="J338" s="28"/>
      <c r="K338" s="28"/>
      <c r="L338" s="28"/>
    </row>
    <row r="339" spans="1:12" ht="12.75">
      <c r="A339" s="37" t="s">
        <v>165</v>
      </c>
      <c r="B339" s="204">
        <v>560</v>
      </c>
      <c r="C339" s="32" t="s">
        <v>958</v>
      </c>
      <c r="D339" s="36" t="s">
        <v>1245</v>
      </c>
      <c r="E339" s="29" t="s">
        <v>715</v>
      </c>
      <c r="F339" s="27"/>
      <c r="G339" s="255">
        <f t="shared" si="6"/>
        <v>393907</v>
      </c>
      <c r="H339" s="21"/>
      <c r="I339" s="21"/>
      <c r="J339" s="28"/>
      <c r="K339" s="28"/>
      <c r="L339" s="28"/>
    </row>
    <row r="340" spans="1:12" ht="12.75">
      <c r="A340" s="37" t="s">
        <v>1306</v>
      </c>
      <c r="B340" s="204">
        <v>350</v>
      </c>
      <c r="C340" s="32" t="s">
        <v>958</v>
      </c>
      <c r="D340" s="36" t="s">
        <v>1307</v>
      </c>
      <c r="E340" s="29" t="s">
        <v>942</v>
      </c>
      <c r="F340" s="27"/>
      <c r="G340" s="255">
        <f aca="true" t="shared" si="7" ref="G340:G354">G339+B340</f>
        <v>394257</v>
      </c>
      <c r="H340" s="21"/>
      <c r="I340" s="21"/>
      <c r="J340" s="28"/>
      <c r="K340" s="28"/>
      <c r="L340" s="28"/>
    </row>
    <row r="341" spans="1:12" ht="12.75">
      <c r="A341" s="37" t="s">
        <v>167</v>
      </c>
      <c r="B341" s="204">
        <v>7000</v>
      </c>
      <c r="C341" s="32" t="s">
        <v>958</v>
      </c>
      <c r="D341" s="36" t="s">
        <v>1279</v>
      </c>
      <c r="E341" s="29" t="s">
        <v>773</v>
      </c>
      <c r="F341" s="27"/>
      <c r="G341" s="255">
        <f t="shared" si="7"/>
        <v>401257</v>
      </c>
      <c r="H341" s="21"/>
      <c r="I341" s="21"/>
      <c r="J341" s="28"/>
      <c r="K341" s="28"/>
      <c r="L341" s="28"/>
    </row>
    <row r="342" spans="1:12" ht="12.75">
      <c r="A342" s="37" t="s">
        <v>1292</v>
      </c>
      <c r="B342" s="295">
        <v>1500</v>
      </c>
      <c r="C342" s="32" t="s">
        <v>958</v>
      </c>
      <c r="D342" s="36" t="s">
        <v>1298</v>
      </c>
      <c r="E342" s="29" t="s">
        <v>1167</v>
      </c>
      <c r="F342" s="27"/>
      <c r="G342" s="255">
        <f t="shared" si="7"/>
        <v>402757</v>
      </c>
      <c r="H342" s="21"/>
      <c r="I342" s="21"/>
      <c r="J342" s="28"/>
      <c r="K342" s="28"/>
      <c r="L342" s="28"/>
    </row>
    <row r="343" spans="1:12" ht="12.75">
      <c r="A343" s="37" t="s">
        <v>1299</v>
      </c>
      <c r="B343" s="15">
        <v>10000</v>
      </c>
      <c r="C343" s="32" t="s">
        <v>958</v>
      </c>
      <c r="D343" s="36" t="s">
        <v>1279</v>
      </c>
      <c r="E343" s="29" t="s">
        <v>773</v>
      </c>
      <c r="F343" s="27"/>
      <c r="G343" s="255">
        <f t="shared" si="7"/>
        <v>412757</v>
      </c>
      <c r="H343" s="21"/>
      <c r="I343" s="21"/>
      <c r="J343" s="28"/>
      <c r="K343" s="28"/>
      <c r="L343" s="28"/>
    </row>
    <row r="344" spans="1:12" ht="12.75">
      <c r="A344" s="37" t="s">
        <v>1299</v>
      </c>
      <c r="B344" s="15">
        <v>290</v>
      </c>
      <c r="C344" s="32" t="s">
        <v>952</v>
      </c>
      <c r="D344" s="36" t="s">
        <v>1305</v>
      </c>
      <c r="E344" s="103" t="s">
        <v>773</v>
      </c>
      <c r="F344" s="27"/>
      <c r="G344" s="255">
        <f t="shared" si="7"/>
        <v>413047</v>
      </c>
      <c r="H344" s="21"/>
      <c r="I344" s="21"/>
      <c r="J344" s="28"/>
      <c r="K344" s="28"/>
      <c r="L344" s="28"/>
    </row>
    <row r="345" spans="1:12" ht="12.75">
      <c r="A345" s="37" t="s">
        <v>1299</v>
      </c>
      <c r="B345" s="15">
        <v>1000</v>
      </c>
      <c r="C345" s="32" t="s">
        <v>958</v>
      </c>
      <c r="D345" s="36" t="s">
        <v>1309</v>
      </c>
      <c r="E345" s="36" t="s">
        <v>836</v>
      </c>
      <c r="F345" s="27"/>
      <c r="G345" s="255">
        <f t="shared" si="7"/>
        <v>414047</v>
      </c>
      <c r="H345" s="21"/>
      <c r="I345" s="21"/>
      <c r="J345" s="28"/>
      <c r="K345" s="28"/>
      <c r="L345" s="28"/>
    </row>
    <row r="346" spans="1:12" ht="12.75">
      <c r="A346" s="37" t="s">
        <v>171</v>
      </c>
      <c r="B346" s="15">
        <v>4000</v>
      </c>
      <c r="C346" s="32" t="s">
        <v>952</v>
      </c>
      <c r="D346" s="36" t="s">
        <v>1353</v>
      </c>
      <c r="E346" s="29" t="s">
        <v>839</v>
      </c>
      <c r="F346" s="27"/>
      <c r="G346" s="255">
        <f t="shared" si="7"/>
        <v>418047</v>
      </c>
      <c r="H346" s="21"/>
      <c r="I346" s="21"/>
      <c r="J346" s="28"/>
      <c r="K346" s="28"/>
      <c r="L346" s="28"/>
    </row>
    <row r="347" spans="1:12" ht="12.75">
      <c r="A347" s="37" t="s">
        <v>1385</v>
      </c>
      <c r="B347" s="15">
        <v>8100</v>
      </c>
      <c r="C347" s="32" t="s">
        <v>948</v>
      </c>
      <c r="D347" s="36" t="s">
        <v>1386</v>
      </c>
      <c r="E347" s="29" t="s">
        <v>955</v>
      </c>
      <c r="F347" s="27"/>
      <c r="G347" s="255">
        <f t="shared" si="7"/>
        <v>426147</v>
      </c>
      <c r="H347" s="21"/>
      <c r="I347" s="21"/>
      <c r="J347" s="28"/>
      <c r="K347" s="28"/>
      <c r="L347" s="28"/>
    </row>
    <row r="348" spans="1:12" ht="12.75">
      <c r="A348" s="37" t="s">
        <v>1338</v>
      </c>
      <c r="B348" s="294">
        <v>220</v>
      </c>
      <c r="C348" s="32" t="s">
        <v>958</v>
      </c>
      <c r="D348" s="36" t="s">
        <v>1186</v>
      </c>
      <c r="E348" s="29" t="s">
        <v>836</v>
      </c>
      <c r="F348" s="27"/>
      <c r="G348" s="255">
        <f t="shared" si="7"/>
        <v>426367</v>
      </c>
      <c r="H348" s="21"/>
      <c r="I348" s="21"/>
      <c r="J348" s="28"/>
      <c r="K348" s="28"/>
      <c r="L348" s="28"/>
    </row>
    <row r="349" spans="1:12" ht="12.75">
      <c r="A349" s="37" t="s">
        <v>66</v>
      </c>
      <c r="B349" s="204">
        <v>534</v>
      </c>
      <c r="C349" s="32" t="s">
        <v>952</v>
      </c>
      <c r="D349" s="36" t="s">
        <v>1384</v>
      </c>
      <c r="E349" s="29" t="s">
        <v>583</v>
      </c>
      <c r="F349" s="27"/>
      <c r="G349" s="255">
        <f t="shared" si="7"/>
        <v>426901</v>
      </c>
      <c r="H349" s="21"/>
      <c r="I349" s="21"/>
      <c r="J349" s="28"/>
      <c r="K349" s="28"/>
      <c r="L349" s="28"/>
    </row>
    <row r="350" spans="1:12" ht="12.75">
      <c r="A350" s="37" t="s">
        <v>1366</v>
      </c>
      <c r="B350" s="204">
        <v>19000</v>
      </c>
      <c r="C350" s="32" t="s">
        <v>958</v>
      </c>
      <c r="D350" s="36" t="s">
        <v>1367</v>
      </c>
      <c r="E350" s="29" t="s">
        <v>435</v>
      </c>
      <c r="F350" s="27"/>
      <c r="G350" s="255">
        <f t="shared" si="7"/>
        <v>445901</v>
      </c>
      <c r="H350" s="21"/>
      <c r="I350" s="21"/>
      <c r="J350" s="28"/>
      <c r="K350" s="28"/>
      <c r="L350" s="28"/>
    </row>
    <row r="351" spans="1:12" ht="12.75">
      <c r="A351" s="37" t="s">
        <v>1391</v>
      </c>
      <c r="B351" s="204">
        <v>7000</v>
      </c>
      <c r="C351" s="32" t="s">
        <v>958</v>
      </c>
      <c r="D351" s="36" t="s">
        <v>1279</v>
      </c>
      <c r="E351" s="29" t="s">
        <v>773</v>
      </c>
      <c r="F351" s="27"/>
      <c r="G351" s="255">
        <f t="shared" si="7"/>
        <v>452901</v>
      </c>
      <c r="H351" s="21"/>
      <c r="I351" s="21"/>
      <c r="J351" s="28"/>
      <c r="K351" s="28"/>
      <c r="L351" s="28"/>
    </row>
    <row r="352" spans="1:12" ht="12.75">
      <c r="A352" s="37"/>
      <c r="B352" s="204"/>
      <c r="C352" s="32"/>
      <c r="D352" s="36"/>
      <c r="E352" s="29"/>
      <c r="F352" s="27"/>
      <c r="G352" s="255">
        <f t="shared" si="7"/>
        <v>452901</v>
      </c>
      <c r="H352" s="21"/>
      <c r="I352" s="21"/>
      <c r="J352" s="28"/>
      <c r="K352" s="28"/>
      <c r="L352" s="28"/>
    </row>
    <row r="353" spans="1:12" ht="12.75">
      <c r="A353" s="37"/>
      <c r="B353" s="204"/>
      <c r="C353" s="32"/>
      <c r="D353" s="36"/>
      <c r="E353" s="29"/>
      <c r="F353" s="27"/>
      <c r="G353" s="255">
        <f t="shared" si="7"/>
        <v>452901</v>
      </c>
      <c r="H353" s="21"/>
      <c r="I353" s="21"/>
      <c r="J353" s="28"/>
      <c r="K353" s="28"/>
      <c r="L353" s="28"/>
    </row>
    <row r="354" spans="1:12" ht="12.75">
      <c r="A354" s="37"/>
      <c r="B354" s="204"/>
      <c r="C354" s="32"/>
      <c r="D354" s="36"/>
      <c r="E354" s="29"/>
      <c r="F354" s="27"/>
      <c r="G354" s="255">
        <f t="shared" si="7"/>
        <v>452901</v>
      </c>
      <c r="H354" s="21"/>
      <c r="I354" s="21"/>
      <c r="J354" s="28"/>
      <c r="K354" s="28"/>
      <c r="L354" s="28"/>
    </row>
    <row r="355" spans="1:12" ht="12.75">
      <c r="A355" s="37"/>
      <c r="B355" s="204"/>
      <c r="C355" s="32"/>
      <c r="D355" s="36"/>
      <c r="E355" s="7"/>
      <c r="F355" s="27"/>
      <c r="G355" s="255">
        <f>G354+B355</f>
        <v>452901</v>
      </c>
      <c r="H355" s="21"/>
      <c r="I355" s="21"/>
      <c r="J355" s="28"/>
      <c r="K355" s="28"/>
      <c r="L355" s="28"/>
    </row>
    <row r="356" spans="1:12" ht="12.75">
      <c r="A356" s="37"/>
      <c r="B356" s="36"/>
      <c r="C356" s="32"/>
      <c r="D356" s="36"/>
      <c r="E356" s="7"/>
      <c r="F356" s="27"/>
      <c r="G356" s="255">
        <f>G355+B356</f>
        <v>452901</v>
      </c>
      <c r="H356" s="21"/>
      <c r="I356" s="21"/>
      <c r="J356" s="28"/>
      <c r="K356" s="28"/>
      <c r="L356" s="28"/>
    </row>
    <row r="357" spans="1:12" ht="12.75">
      <c r="A357" s="23"/>
      <c r="B357" s="20"/>
      <c r="C357" s="7"/>
      <c r="D357" s="20"/>
      <c r="E357" s="7"/>
      <c r="F357" s="20"/>
      <c r="G357" s="255">
        <f>G356+B357</f>
        <v>452901</v>
      </c>
      <c r="H357" s="28"/>
      <c r="I357" s="28"/>
      <c r="J357" s="28"/>
      <c r="K357" s="28"/>
      <c r="L357" s="28"/>
    </row>
    <row r="358" spans="1:12" ht="12.75">
      <c r="A358" s="11" t="s">
        <v>12</v>
      </c>
      <c r="B358" s="12"/>
      <c r="C358" s="12"/>
      <c r="D358" s="11"/>
      <c r="E358" s="12"/>
      <c r="F358" s="11"/>
      <c r="G358" s="18">
        <f>G357</f>
        <v>452901</v>
      </c>
      <c r="H358" s="28"/>
      <c r="I358" s="28"/>
      <c r="J358" s="28"/>
      <c r="K358" s="28"/>
      <c r="L358" s="28"/>
    </row>
    <row r="359" spans="8:12" ht="12.75">
      <c r="H359" s="28"/>
      <c r="I359" s="28"/>
      <c r="J359" s="28"/>
      <c r="K359" s="28"/>
      <c r="L359" s="28"/>
    </row>
    <row r="360" spans="4:12" ht="13.5" hidden="1" thickBot="1">
      <c r="D360" s="33" t="s">
        <v>536</v>
      </c>
      <c r="E360" s="101"/>
      <c r="F360" s="102"/>
      <c r="H360" s="28"/>
      <c r="I360" s="28"/>
      <c r="J360" s="28"/>
      <c r="K360" s="28"/>
      <c r="L360" s="28"/>
    </row>
    <row r="361" spans="5:12" ht="12.75" hidden="1">
      <c r="E361" s="107"/>
      <c r="F361" s="108"/>
      <c r="H361" s="28"/>
      <c r="I361" s="28"/>
      <c r="J361" s="28"/>
      <c r="K361" s="28"/>
      <c r="L361" s="28"/>
    </row>
    <row r="362" ht="13.5" thickBot="1"/>
    <row r="363" spans="1:6" ht="16.5" thickBot="1">
      <c r="A363" s="100" t="s">
        <v>1416</v>
      </c>
      <c r="B363" s="5"/>
      <c r="C363" s="5"/>
      <c r="D363" s="4"/>
      <c r="E363" s="5"/>
      <c r="F363" s="183">
        <f>F201-G358-F360</f>
        <v>-22822.5</v>
      </c>
    </row>
    <row r="364" spans="5:6" ht="12.75" hidden="1">
      <c r="E364" s="96" t="s">
        <v>468</v>
      </c>
      <c r="F364" s="26">
        <f>G201</f>
        <v>0</v>
      </c>
    </row>
    <row r="365" spans="5:6" ht="12.75" hidden="1">
      <c r="E365" s="96" t="s">
        <v>493</v>
      </c>
      <c r="F365" s="184">
        <f>SUM(F363:F364)</f>
        <v>-22822.5</v>
      </c>
    </row>
    <row r="366" spans="3:6" ht="12.75" hidden="1">
      <c r="C366" s="2" t="s">
        <v>552</v>
      </c>
      <c r="E366" s="96"/>
      <c r="F366" s="111"/>
    </row>
    <row r="367" spans="5:6" ht="12.75">
      <c r="E367" s="96"/>
      <c r="F367" s="111"/>
    </row>
    <row r="368" spans="5:6" ht="12.75">
      <c r="E368" s="96"/>
      <c r="F368" s="111"/>
    </row>
    <row r="369" spans="2:4" ht="12" customHeight="1" hidden="1">
      <c r="B369"/>
      <c r="C369" t="s">
        <v>699</v>
      </c>
      <c r="D369" s="26">
        <v>25441</v>
      </c>
    </row>
  </sheetData>
  <sheetProtection/>
  <autoFilter ref="A206:L358"/>
  <mergeCells count="20">
    <mergeCell ref="B321:B322"/>
    <mergeCell ref="D321:D322"/>
    <mergeCell ref="B323:B324"/>
    <mergeCell ref="D323:D324"/>
    <mergeCell ref="B315:B316"/>
    <mergeCell ref="D315:D316"/>
    <mergeCell ref="B317:B318"/>
    <mergeCell ref="D317:D318"/>
    <mergeCell ref="B319:B320"/>
    <mergeCell ref="D319:D320"/>
    <mergeCell ref="B244:B245"/>
    <mergeCell ref="D244:D245"/>
    <mergeCell ref="B246:B247"/>
    <mergeCell ref="D246:D247"/>
    <mergeCell ref="B238:B239"/>
    <mergeCell ref="D238:D239"/>
    <mergeCell ref="B242:B243"/>
    <mergeCell ref="D242:D243"/>
    <mergeCell ref="B240:B241"/>
    <mergeCell ref="D240:D241"/>
  </mergeCells>
  <printOptions/>
  <pageMargins left="0.75" right="0.75" top="1" bottom="1" header="0.5" footer="0.5"/>
  <pageSetup fitToHeight="2" fitToWidth="1" horizontalDpi="600" verticalDpi="600" orientation="landscape" scale="1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0">
      <selection activeCell="D33" sqref="D33"/>
    </sheetView>
  </sheetViews>
  <sheetFormatPr defaultColWidth="9.140625" defaultRowHeight="12.75"/>
  <cols>
    <col min="1" max="1" width="11.421875" style="0" customWidth="1"/>
    <col min="3" max="3" width="22.421875" style="0" customWidth="1"/>
    <col min="4" max="4" width="41.8515625" style="0" bestFit="1" customWidth="1"/>
    <col min="5" max="5" width="9.140625" style="0" hidden="1" customWidth="1"/>
  </cols>
  <sheetData>
    <row r="1" ht="12.75">
      <c r="A1" s="33" t="s">
        <v>830</v>
      </c>
    </row>
    <row r="2" ht="12.75">
      <c r="A2" t="s">
        <v>824</v>
      </c>
    </row>
    <row r="3" spans="1:5" ht="12.75">
      <c r="A3" s="234" t="s">
        <v>796</v>
      </c>
      <c r="B3" s="27">
        <v>4000</v>
      </c>
      <c r="C3" s="236" t="s">
        <v>805</v>
      </c>
      <c r="D3" s="239" t="s">
        <v>826</v>
      </c>
      <c r="E3" s="27" t="s">
        <v>799</v>
      </c>
    </row>
    <row r="4" spans="1:5" ht="12.75">
      <c r="A4" s="234" t="s">
        <v>119</v>
      </c>
      <c r="B4" s="27">
        <v>3000</v>
      </c>
      <c r="C4" s="236" t="s">
        <v>770</v>
      </c>
      <c r="D4" s="36" t="s">
        <v>22</v>
      </c>
      <c r="E4" s="27" t="s">
        <v>799</v>
      </c>
    </row>
    <row r="5" spans="1:5" ht="12.75">
      <c r="A5" s="234" t="s">
        <v>119</v>
      </c>
      <c r="B5" s="27">
        <v>554</v>
      </c>
      <c r="C5" s="226" t="s">
        <v>809</v>
      </c>
      <c r="D5" s="36" t="s">
        <v>676</v>
      </c>
      <c r="E5" s="27" t="s">
        <v>799</v>
      </c>
    </row>
    <row r="6" spans="1:5" ht="12.75">
      <c r="A6" s="234" t="s">
        <v>119</v>
      </c>
      <c r="B6" s="27">
        <v>554</v>
      </c>
      <c r="C6" s="226" t="s">
        <v>809</v>
      </c>
      <c r="D6" s="36" t="s">
        <v>811</v>
      </c>
      <c r="E6" s="27" t="s">
        <v>799</v>
      </c>
    </row>
    <row r="7" spans="1:5" ht="12.75">
      <c r="A7" s="234" t="s">
        <v>119</v>
      </c>
      <c r="B7" s="27">
        <v>500</v>
      </c>
      <c r="C7" s="226" t="s">
        <v>733</v>
      </c>
      <c r="D7" s="103" t="s">
        <v>806</v>
      </c>
      <c r="E7" s="27" t="s">
        <v>799</v>
      </c>
    </row>
    <row r="8" spans="1:5" ht="12.75">
      <c r="A8" s="234" t="s">
        <v>119</v>
      </c>
      <c r="B8" s="27">
        <v>512</v>
      </c>
      <c r="C8" s="226" t="s">
        <v>807</v>
      </c>
      <c r="D8" s="103" t="s">
        <v>808</v>
      </c>
      <c r="E8" s="27" t="s">
        <v>799</v>
      </c>
    </row>
    <row r="9" spans="1:5" ht="12.75">
      <c r="A9" s="234" t="s">
        <v>798</v>
      </c>
      <c r="B9" s="27">
        <v>333</v>
      </c>
      <c r="C9" s="226" t="s">
        <v>812</v>
      </c>
      <c r="D9" s="36" t="s">
        <v>730</v>
      </c>
      <c r="E9" s="27" t="s">
        <v>799</v>
      </c>
    </row>
    <row r="10" spans="1:5" ht="12.75">
      <c r="A10" s="234" t="s">
        <v>798</v>
      </c>
      <c r="B10" s="27">
        <v>1000</v>
      </c>
      <c r="C10" s="226" t="s">
        <v>658</v>
      </c>
      <c r="D10" s="36" t="s">
        <v>659</v>
      </c>
      <c r="E10" s="27" t="s">
        <v>799</v>
      </c>
    </row>
    <row r="11" spans="1:5" ht="12.75">
      <c r="A11" s="234" t="s">
        <v>798</v>
      </c>
      <c r="B11" s="27">
        <v>500</v>
      </c>
      <c r="C11" s="236" t="s">
        <v>733</v>
      </c>
      <c r="D11" s="103" t="s">
        <v>802</v>
      </c>
      <c r="E11" s="27" t="s">
        <v>799</v>
      </c>
    </row>
    <row r="12" spans="1:5" ht="12.75">
      <c r="A12" s="234" t="s">
        <v>120</v>
      </c>
      <c r="B12" s="27">
        <v>500</v>
      </c>
      <c r="C12" s="226" t="s">
        <v>813</v>
      </c>
      <c r="D12" s="103" t="s">
        <v>676</v>
      </c>
      <c r="E12" s="36" t="s">
        <v>799</v>
      </c>
    </row>
    <row r="13" spans="1:5" ht="12.75">
      <c r="A13" s="234" t="s">
        <v>810</v>
      </c>
      <c r="B13" s="27">
        <v>500</v>
      </c>
      <c r="C13" s="226" t="s">
        <v>728</v>
      </c>
      <c r="D13" s="36" t="s">
        <v>26</v>
      </c>
      <c r="E13" s="27" t="s">
        <v>799</v>
      </c>
    </row>
    <row r="14" spans="1:5" ht="12.75">
      <c r="A14" s="234" t="s">
        <v>814</v>
      </c>
      <c r="B14" s="27">
        <v>1000</v>
      </c>
      <c r="C14" s="226" t="s">
        <v>815</v>
      </c>
      <c r="D14" s="36" t="s">
        <v>22</v>
      </c>
      <c r="E14" s="27" t="s">
        <v>799</v>
      </c>
    </row>
    <row r="15" spans="1:5" ht="12.75">
      <c r="A15" s="234" t="s">
        <v>814</v>
      </c>
      <c r="B15" s="27">
        <v>2000</v>
      </c>
      <c r="C15" s="226" t="s">
        <v>770</v>
      </c>
      <c r="D15" s="103" t="s">
        <v>22</v>
      </c>
      <c r="E15" s="27" t="s">
        <v>820</v>
      </c>
    </row>
    <row r="16" spans="1:5" ht="12.75">
      <c r="A16" s="234" t="s">
        <v>814</v>
      </c>
      <c r="B16" s="27">
        <v>1000</v>
      </c>
      <c r="C16" s="226" t="s">
        <v>819</v>
      </c>
      <c r="D16" s="36" t="s">
        <v>816</v>
      </c>
      <c r="E16" s="27" t="s">
        <v>799</v>
      </c>
    </row>
    <row r="17" spans="1:5" ht="12.75">
      <c r="A17" s="234" t="s">
        <v>821</v>
      </c>
      <c r="B17" s="27">
        <v>800</v>
      </c>
      <c r="C17" s="226" t="s">
        <v>823</v>
      </c>
      <c r="D17" s="36" t="s">
        <v>22</v>
      </c>
      <c r="E17" s="27" t="s">
        <v>799</v>
      </c>
    </row>
    <row r="18" spans="1:5" ht="12.75">
      <c r="A18" s="234" t="s">
        <v>825</v>
      </c>
      <c r="B18" s="27">
        <v>2000</v>
      </c>
      <c r="C18" s="225" t="s">
        <v>734</v>
      </c>
      <c r="D18" s="36" t="s">
        <v>731</v>
      </c>
      <c r="E18" s="122"/>
    </row>
    <row r="19" spans="1:5" ht="12.75">
      <c r="A19" s="241" t="s">
        <v>825</v>
      </c>
      <c r="B19" s="15">
        <v>5000</v>
      </c>
      <c r="C19" s="236" t="s">
        <v>528</v>
      </c>
      <c r="D19" s="32" t="s">
        <v>803</v>
      </c>
      <c r="E19" s="122"/>
    </row>
    <row r="20" spans="1:5" ht="12.75">
      <c r="A20" s="241" t="s">
        <v>825</v>
      </c>
      <c r="B20" s="15">
        <v>6852</v>
      </c>
      <c r="C20" s="236" t="s">
        <v>828</v>
      </c>
      <c r="D20" s="32" t="s">
        <v>829</v>
      </c>
      <c r="E20" s="122"/>
    </row>
    <row r="21" spans="1:5" ht="12.75">
      <c r="A21" s="237"/>
      <c r="B21" s="122"/>
      <c r="C21" s="141"/>
      <c r="D21" s="121"/>
      <c r="E21" s="122"/>
    </row>
    <row r="22" spans="1:2" ht="15">
      <c r="A22" s="237" t="s">
        <v>6</v>
      </c>
      <c r="B22" s="238">
        <f>SUM(B3:B21)</f>
        <v>30605</v>
      </c>
    </row>
    <row r="27" spans="1:2" ht="12.75">
      <c r="A27" t="s">
        <v>827</v>
      </c>
      <c r="B27">
        <v>2000</v>
      </c>
    </row>
    <row r="28" ht="12.75">
      <c r="B28">
        <v>10000</v>
      </c>
    </row>
    <row r="29" ht="12.75">
      <c r="B29">
        <v>16605</v>
      </c>
    </row>
    <row r="30" ht="12.75">
      <c r="B30">
        <f>SUM(B27:B29)</f>
        <v>28605</v>
      </c>
    </row>
    <row r="33" ht="12.75">
      <c r="A33" s="240"/>
    </row>
    <row r="34" ht="12.75">
      <c r="A34" s="240"/>
    </row>
    <row r="35" ht="12.75">
      <c r="B35">
        <f>B30-B22</f>
        <v>-2000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G28" sqref="G28"/>
    </sheetView>
  </sheetViews>
  <sheetFormatPr defaultColWidth="9.140625" defaultRowHeight="12.75"/>
  <cols>
    <col min="3" max="3" width="28.8515625" style="0" customWidth="1"/>
    <col min="4" max="4" width="22.140625" style="0" customWidth="1"/>
    <col min="5" max="5" width="19.28125" style="0" customWidth="1"/>
  </cols>
  <sheetData>
    <row r="1" spans="1:5" ht="12.75">
      <c r="A1" s="253" t="s">
        <v>1366</v>
      </c>
      <c r="B1" s="27">
        <v>3000</v>
      </c>
      <c r="C1" s="110" t="s">
        <v>1379</v>
      </c>
      <c r="D1" s="36" t="s">
        <v>1369</v>
      </c>
      <c r="E1" s="304" t="s">
        <v>435</v>
      </c>
    </row>
    <row r="2" spans="1:5" ht="12.75">
      <c r="A2" s="253" t="s">
        <v>1366</v>
      </c>
      <c r="B2" s="27">
        <v>2000</v>
      </c>
      <c r="C2" s="110" t="s">
        <v>616</v>
      </c>
      <c r="D2" s="36" t="s">
        <v>1368</v>
      </c>
      <c r="E2" s="304" t="s">
        <v>435</v>
      </c>
    </row>
    <row r="3" spans="1:5" ht="12.75">
      <c r="A3" s="253" t="s">
        <v>1366</v>
      </c>
      <c r="B3" s="27">
        <v>2500</v>
      </c>
      <c r="C3" s="110" t="s">
        <v>1378</v>
      </c>
      <c r="D3" s="36" t="s">
        <v>1368</v>
      </c>
      <c r="E3" s="304" t="s">
        <v>435</v>
      </c>
    </row>
    <row r="4" spans="1:5" ht="12.75">
      <c r="A4" s="253" t="s">
        <v>1366</v>
      </c>
      <c r="B4" s="27">
        <v>523</v>
      </c>
      <c r="C4" s="110" t="s">
        <v>1375</v>
      </c>
      <c r="D4" s="36" t="s">
        <v>1030</v>
      </c>
      <c r="E4" s="304" t="s">
        <v>435</v>
      </c>
    </row>
    <row r="5" spans="1:5" ht="12.75">
      <c r="A5" s="253" t="s">
        <v>1364</v>
      </c>
      <c r="B5" s="27">
        <v>350</v>
      </c>
      <c r="C5" s="110" t="s">
        <v>1380</v>
      </c>
      <c r="D5" s="36" t="s">
        <v>1301</v>
      </c>
      <c r="E5" s="304" t="s">
        <v>435</v>
      </c>
    </row>
    <row r="6" spans="1:5" ht="12.75">
      <c r="A6" s="253" t="s">
        <v>1364</v>
      </c>
      <c r="B6" s="27">
        <v>500</v>
      </c>
      <c r="C6" s="110" t="s">
        <v>1365</v>
      </c>
      <c r="D6" s="36" t="s">
        <v>26</v>
      </c>
      <c r="E6" s="36" t="s">
        <v>435</v>
      </c>
    </row>
    <row r="7" spans="1:5" ht="12.75">
      <c r="A7" s="253" t="s">
        <v>1364</v>
      </c>
      <c r="B7" s="27">
        <v>3000</v>
      </c>
      <c r="C7" s="110" t="s">
        <v>563</v>
      </c>
      <c r="D7" s="36" t="s">
        <v>1376</v>
      </c>
      <c r="E7" s="304" t="s">
        <v>435</v>
      </c>
    </row>
    <row r="8" spans="1:5" ht="12.75">
      <c r="A8" s="253" t="s">
        <v>1364</v>
      </c>
      <c r="B8" s="27">
        <f>95+93</f>
        <v>188</v>
      </c>
      <c r="C8" s="110" t="s">
        <v>1373</v>
      </c>
      <c r="D8" s="36" t="s">
        <v>1077</v>
      </c>
      <c r="E8" s="304" t="s">
        <v>435</v>
      </c>
    </row>
    <row r="9" spans="1:5" ht="12.75">
      <c r="A9" s="253" t="s">
        <v>1364</v>
      </c>
      <c r="B9" s="27">
        <v>500</v>
      </c>
      <c r="C9" s="110" t="s">
        <v>1381</v>
      </c>
      <c r="D9" s="36" t="s">
        <v>1077</v>
      </c>
      <c r="E9" s="304" t="s">
        <v>435</v>
      </c>
    </row>
    <row r="10" spans="1:5" ht="12.75">
      <c r="A10" s="253" t="s">
        <v>1382</v>
      </c>
      <c r="B10" s="27">
        <v>1000</v>
      </c>
      <c r="C10" s="110" t="s">
        <v>1383</v>
      </c>
      <c r="D10" s="36" t="s">
        <v>22</v>
      </c>
      <c r="E10" s="304" t="s">
        <v>435</v>
      </c>
    </row>
    <row r="11" spans="1:5" ht="12.75">
      <c r="A11" s="284" t="s">
        <v>1382</v>
      </c>
      <c r="B11" s="27">
        <v>1500</v>
      </c>
      <c r="C11" s="110" t="s">
        <v>1076</v>
      </c>
      <c r="D11" s="36" t="s">
        <v>1077</v>
      </c>
      <c r="E11" s="304" t="s">
        <v>435</v>
      </c>
    </row>
    <row r="12" spans="1:5" ht="12.75">
      <c r="A12" s="305"/>
      <c r="B12" s="122"/>
      <c r="C12" s="306"/>
      <c r="D12" s="121"/>
      <c r="E12" s="307"/>
    </row>
    <row r="13" spans="1:5" ht="12.75">
      <c r="A13" s="305"/>
      <c r="B13" s="122"/>
      <c r="C13" s="306"/>
      <c r="D13" s="121"/>
      <c r="E13" s="307"/>
    </row>
    <row r="14" spans="1:2" ht="12.75">
      <c r="A14" s="33" t="s">
        <v>6</v>
      </c>
      <c r="B14">
        <f>SUM(B1:B13)</f>
        <v>15061</v>
      </c>
    </row>
    <row r="17" ht="13.5" customHeight="1"/>
    <row r="18" ht="13.5" customHeight="1"/>
    <row r="19" ht="13.5" customHeight="1"/>
    <row r="20" ht="13.5" customHeight="1"/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G24" sqref="G24"/>
    </sheetView>
  </sheetViews>
  <sheetFormatPr defaultColWidth="9.140625" defaultRowHeight="12.75"/>
  <cols>
    <col min="2" max="2" width="1.7109375" style="0" customWidth="1"/>
  </cols>
  <sheetData>
    <row r="2" spans="1:3" ht="12.75">
      <c r="A2">
        <v>1960</v>
      </c>
      <c r="C2" s="308" t="s">
        <v>1395</v>
      </c>
    </row>
    <row r="3" ht="12.75">
      <c r="C3" s="309"/>
    </row>
    <row r="4" ht="12.75">
      <c r="C4" s="308" t="s">
        <v>1396</v>
      </c>
    </row>
    <row r="5" ht="12.75">
      <c r="C5" s="309"/>
    </row>
    <row r="6" spans="1:3" ht="12.75">
      <c r="A6">
        <v>2000</v>
      </c>
      <c r="C6" s="308" t="s">
        <v>1397</v>
      </c>
    </row>
    <row r="7" spans="1:3" ht="12.75">
      <c r="A7">
        <v>900</v>
      </c>
      <c r="C7" s="308" t="s">
        <v>1398</v>
      </c>
    </row>
    <row r="8" spans="1:3" ht="12.75">
      <c r="A8">
        <v>1000</v>
      </c>
      <c r="C8" s="308" t="s">
        <v>1399</v>
      </c>
    </row>
    <row r="9" spans="1:3" ht="12.75">
      <c r="A9">
        <v>500</v>
      </c>
      <c r="C9" s="308" t="s">
        <v>1400</v>
      </c>
    </row>
    <row r="10" spans="1:3" ht="12.75">
      <c r="A10">
        <v>1000</v>
      </c>
      <c r="C10" s="308" t="s">
        <v>1401</v>
      </c>
    </row>
    <row r="11" spans="1:3" ht="12.75">
      <c r="A11">
        <v>1000</v>
      </c>
      <c r="C11" s="308" t="s">
        <v>1402</v>
      </c>
    </row>
    <row r="12" spans="1:3" ht="12.75">
      <c r="A12">
        <v>188</v>
      </c>
      <c r="C12" s="308" t="s">
        <v>1403</v>
      </c>
    </row>
    <row r="13" spans="1:3" ht="12.75">
      <c r="A13">
        <v>500</v>
      </c>
      <c r="C13" s="308" t="s">
        <v>1404</v>
      </c>
    </row>
    <row r="14" spans="1:3" ht="12.75">
      <c r="A14">
        <v>500</v>
      </c>
      <c r="C14" s="308" t="s">
        <v>1405</v>
      </c>
    </row>
    <row r="15" spans="1:3" ht="12.75">
      <c r="A15">
        <v>1500</v>
      </c>
      <c r="C15" s="310" t="s">
        <v>1406</v>
      </c>
    </row>
    <row r="16" ht="12.75">
      <c r="C16" s="309"/>
    </row>
    <row r="17" spans="1:5" ht="12.75">
      <c r="A17" s="191"/>
      <c r="B17" s="191"/>
      <c r="C17" s="311"/>
      <c r="D17" s="191"/>
      <c r="E17" s="191"/>
    </row>
    <row r="18" spans="1:3" ht="12.75">
      <c r="A18">
        <f>SUM(A6:A17)</f>
        <v>9088</v>
      </c>
      <c r="C18" s="308" t="s">
        <v>1407</v>
      </c>
    </row>
    <row r="19" spans="1:3" ht="12.75">
      <c r="A19">
        <f>A18+A2</f>
        <v>11048</v>
      </c>
      <c r="C19" s="308" t="s">
        <v>1408</v>
      </c>
    </row>
    <row r="20" ht="12.75">
      <c r="C20" s="309"/>
    </row>
    <row r="21" ht="12.75">
      <c r="C21" s="309"/>
    </row>
    <row r="22" ht="12.75">
      <c r="C22" s="309"/>
    </row>
    <row r="23" ht="12.75">
      <c r="C23" s="308" t="s">
        <v>1409</v>
      </c>
    </row>
    <row r="24" ht="12.75">
      <c r="C24" s="309"/>
    </row>
    <row r="25" spans="1:3" ht="12.75">
      <c r="A25">
        <v>350</v>
      </c>
      <c r="C25" s="308" t="s">
        <v>1410</v>
      </c>
    </row>
    <row r="26" spans="1:3" ht="12.75">
      <c r="A26">
        <v>290</v>
      </c>
      <c r="C26" s="308" t="s">
        <v>1411</v>
      </c>
    </row>
    <row r="27" spans="1:3" ht="12.75">
      <c r="A27">
        <v>10000</v>
      </c>
      <c r="C27" s="308" t="s">
        <v>1412</v>
      </c>
    </row>
    <row r="28" spans="1:3" ht="12.75">
      <c r="A28">
        <v>7000</v>
      </c>
      <c r="C28" s="308" t="s">
        <v>1413</v>
      </c>
    </row>
    <row r="29" spans="1:5" ht="12.75">
      <c r="A29" s="191"/>
      <c r="B29" s="191"/>
      <c r="C29" s="311"/>
      <c r="D29" s="191"/>
      <c r="E29" s="191"/>
    </row>
    <row r="30" spans="1:3" ht="12.75">
      <c r="A30">
        <f>SUM(A25:A29)</f>
        <v>17640</v>
      </c>
      <c r="C30" s="308" t="s">
        <v>1414</v>
      </c>
    </row>
    <row r="31" ht="12.75">
      <c r="C31" s="309"/>
    </row>
    <row r="32" spans="1:3" ht="12.75">
      <c r="A32">
        <f>A19-A30</f>
        <v>-6592</v>
      </c>
      <c r="C32" s="308" t="s">
        <v>1415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270"/>
  <sheetViews>
    <sheetView workbookViewId="0" topLeftCell="A25">
      <selection activeCell="G28" sqref="G28"/>
    </sheetView>
  </sheetViews>
  <sheetFormatPr defaultColWidth="9.140625" defaultRowHeight="12.75"/>
  <cols>
    <col min="1" max="1" width="5.8515625" style="38" customWidth="1"/>
    <col min="2" max="2" width="10.140625" style="38" customWidth="1"/>
    <col min="3" max="3" width="31.421875" style="38" customWidth="1"/>
    <col min="4" max="4" width="19.8515625" style="38" customWidth="1"/>
    <col min="5" max="5" width="19.7109375" style="39" customWidth="1"/>
    <col min="6" max="6" width="15.421875" style="38" customWidth="1"/>
    <col min="7" max="7" width="13.8515625" style="38" customWidth="1"/>
    <col min="8" max="8" width="13.28125" style="38" customWidth="1"/>
    <col min="9" max="9" width="9.140625" style="38" customWidth="1"/>
    <col min="10" max="10" width="29.421875" style="38" customWidth="1"/>
    <col min="11" max="16384" width="9.140625" style="38" customWidth="1"/>
  </cols>
  <sheetData>
    <row r="1" spans="3:6" ht="12.75">
      <c r="C1" s="166"/>
      <c r="D1" s="38" t="s">
        <v>448</v>
      </c>
      <c r="F1" s="40"/>
    </row>
    <row r="2" spans="2:5" ht="12.75">
      <c r="B2" s="38" t="s">
        <v>27</v>
      </c>
      <c r="C2" s="38" t="s">
        <v>1339</v>
      </c>
      <c r="D2" s="40" t="s">
        <v>28</v>
      </c>
      <c r="E2" s="41" t="s">
        <v>29</v>
      </c>
    </row>
    <row r="3" spans="2:7" ht="12.75">
      <c r="B3" s="195"/>
      <c r="C3" s="32"/>
      <c r="D3" s="44"/>
      <c r="E3" s="44"/>
      <c r="F3" s="46" t="s">
        <v>30</v>
      </c>
      <c r="G3" s="152"/>
    </row>
    <row r="4" spans="2:7" ht="12.75">
      <c r="B4" s="195">
        <v>200</v>
      </c>
      <c r="C4" s="32" t="s">
        <v>866</v>
      </c>
      <c r="D4" s="44" t="s">
        <v>872</v>
      </c>
      <c r="E4" s="44"/>
      <c r="F4" s="46"/>
      <c r="G4" s="152"/>
    </row>
    <row r="5" spans="2:6" ht="12.75">
      <c r="B5" s="195">
        <v>200</v>
      </c>
      <c r="C5" s="32" t="s">
        <v>882</v>
      </c>
      <c r="D5" s="46" t="s">
        <v>916</v>
      </c>
      <c r="E5" s="46"/>
      <c r="F5" s="46"/>
    </row>
    <row r="6" spans="2:36" ht="12.75">
      <c r="B6" s="195">
        <v>200</v>
      </c>
      <c r="C6" s="195" t="s">
        <v>657</v>
      </c>
      <c r="D6" s="44"/>
      <c r="E6" s="44"/>
      <c r="F6" s="46"/>
      <c r="G6" s="34"/>
      <c r="H6" s="216"/>
      <c r="I6" s="121"/>
      <c r="J6" s="216"/>
      <c r="K6" s="216"/>
      <c r="L6" s="217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</row>
    <row r="7" spans="2:36" ht="12.75">
      <c r="B7" s="195">
        <v>200</v>
      </c>
      <c r="C7" s="293" t="s">
        <v>1235</v>
      </c>
      <c r="D7" s="44" t="s">
        <v>1287</v>
      </c>
      <c r="E7" s="44"/>
      <c r="F7" s="46"/>
      <c r="G7" s="34"/>
      <c r="H7" s="216"/>
      <c r="I7" s="121"/>
      <c r="J7" s="216"/>
      <c r="K7" s="216"/>
      <c r="L7" s="217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</row>
    <row r="8" spans="2:36" ht="12.75">
      <c r="B8" s="195">
        <v>200</v>
      </c>
      <c r="C8" s="293" t="s">
        <v>1162</v>
      </c>
      <c r="D8" s="44" t="s">
        <v>1283</v>
      </c>
      <c r="E8" s="44"/>
      <c r="F8" s="46"/>
      <c r="G8" s="34"/>
      <c r="H8" s="216"/>
      <c r="I8" s="121"/>
      <c r="J8" s="216"/>
      <c r="K8" s="216"/>
      <c r="L8" s="217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</row>
    <row r="9" spans="2:36" ht="12.75">
      <c r="B9" s="195">
        <v>200</v>
      </c>
      <c r="C9" s="293" t="s">
        <v>1103</v>
      </c>
      <c r="D9" s="44" t="s">
        <v>1284</v>
      </c>
      <c r="E9" s="44"/>
      <c r="F9" s="46"/>
      <c r="G9" s="34"/>
      <c r="H9" s="216"/>
      <c r="I9" s="121"/>
      <c r="J9" s="216"/>
      <c r="K9" s="216"/>
      <c r="L9" s="217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</row>
    <row r="10" spans="2:36" ht="12.75">
      <c r="B10" s="195">
        <v>200</v>
      </c>
      <c r="C10" s="293" t="s">
        <v>1167</v>
      </c>
      <c r="D10" s="44" t="s">
        <v>1285</v>
      </c>
      <c r="E10" s="44"/>
      <c r="F10" s="46"/>
      <c r="G10" s="34"/>
      <c r="H10" s="216"/>
      <c r="I10" s="121"/>
      <c r="J10" s="216"/>
      <c r="K10" s="216"/>
      <c r="L10" s="217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</row>
    <row r="11" spans="2:36" ht="12.75">
      <c r="B11" s="195"/>
      <c r="C11" s="293" t="s">
        <v>1261</v>
      </c>
      <c r="D11" s="44"/>
      <c r="E11" s="44"/>
      <c r="F11" s="46"/>
      <c r="G11" s="34"/>
      <c r="H11" s="216"/>
      <c r="I11" s="121"/>
      <c r="J11" s="216"/>
      <c r="K11" s="216"/>
      <c r="L11" s="217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</row>
    <row r="12" spans="2:36" ht="12.75">
      <c r="B12" s="195"/>
      <c r="C12" s="195"/>
      <c r="D12" s="44"/>
      <c r="E12" s="44"/>
      <c r="F12" s="46"/>
      <c r="G12" s="34"/>
      <c r="H12" s="216"/>
      <c r="I12" s="121"/>
      <c r="J12" s="216"/>
      <c r="K12" s="216"/>
      <c r="L12" s="217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</row>
    <row r="13" spans="2:36" ht="13.5" thickBot="1">
      <c r="B13" s="195"/>
      <c r="C13" s="291"/>
      <c r="D13" s="44"/>
      <c r="E13" s="44"/>
      <c r="F13" s="46"/>
      <c r="G13" s="34"/>
      <c r="H13" s="216"/>
      <c r="I13" s="121"/>
      <c r="J13" s="216"/>
      <c r="K13" s="216"/>
      <c r="L13" s="217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</row>
    <row r="14" spans="2:36" ht="12.75">
      <c r="B14" s="315">
        <v>350</v>
      </c>
      <c r="C14" s="250" t="s">
        <v>867</v>
      </c>
      <c r="D14" s="235" t="s">
        <v>868</v>
      </c>
      <c r="E14" s="44"/>
      <c r="F14" s="46"/>
      <c r="G14" s="34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</row>
    <row r="15" spans="2:36" ht="13.5" thickBot="1">
      <c r="B15" s="315"/>
      <c r="C15" s="290" t="s">
        <v>871</v>
      </c>
      <c r="D15" s="235"/>
      <c r="E15" s="44"/>
      <c r="F15" s="46"/>
      <c r="G15" s="34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</row>
    <row r="16" spans="2:36" ht="13.5" thickBot="1">
      <c r="B16" s="315">
        <v>350</v>
      </c>
      <c r="C16" s="249" t="s">
        <v>1344</v>
      </c>
      <c r="D16" s="235"/>
      <c r="E16" s="44"/>
      <c r="F16" s="46"/>
      <c r="G16" s="34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</row>
    <row r="17" spans="2:36" ht="13.5" thickBot="1">
      <c r="B17" s="315"/>
      <c r="C17" s="293" t="s">
        <v>1154</v>
      </c>
      <c r="D17" s="44" t="s">
        <v>1286</v>
      </c>
      <c r="E17" s="44"/>
      <c r="F17" s="46"/>
      <c r="G17" s="34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</row>
    <row r="18" spans="2:36" ht="12.75">
      <c r="B18" s="315">
        <v>350</v>
      </c>
      <c r="C18" s="250" t="s">
        <v>1334</v>
      </c>
      <c r="D18" s="260"/>
      <c r="E18" s="44"/>
      <c r="F18" s="46"/>
      <c r="G18" s="34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</row>
    <row r="19" spans="2:36" ht="12.75">
      <c r="B19" s="315"/>
      <c r="C19" s="297" t="s">
        <v>1096</v>
      </c>
      <c r="D19" s="260"/>
      <c r="E19" s="44"/>
      <c r="F19" s="46"/>
      <c r="G19" s="34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</row>
    <row r="20" spans="2:36" ht="13.5" thickBot="1">
      <c r="B20" s="315"/>
      <c r="C20" s="289" t="s">
        <v>1022</v>
      </c>
      <c r="D20" s="235" t="s">
        <v>1052</v>
      </c>
      <c r="E20" s="44"/>
      <c r="F20" s="46"/>
      <c r="G20" s="34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</row>
    <row r="21" spans="2:36" ht="12.75">
      <c r="B21" s="315">
        <v>350</v>
      </c>
      <c r="C21" s="250" t="s">
        <v>888</v>
      </c>
      <c r="D21" s="235" t="s">
        <v>889</v>
      </c>
      <c r="E21" s="44"/>
      <c r="F21" s="46"/>
      <c r="G21" s="34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</row>
    <row r="22" spans="2:36" ht="13.5" thickBot="1">
      <c r="B22" s="315"/>
      <c r="C22" s="287" t="s">
        <v>1282</v>
      </c>
      <c r="D22" s="288"/>
      <c r="E22" s="44"/>
      <c r="F22" s="46"/>
      <c r="G22" s="34"/>
      <c r="H22" s="216"/>
      <c r="I22" s="121"/>
      <c r="J22" s="216"/>
      <c r="K22" s="216"/>
      <c r="L22" s="217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</row>
    <row r="23" spans="2:36" ht="12.75">
      <c r="B23" s="315">
        <v>350</v>
      </c>
      <c r="C23" s="286" t="s">
        <v>1099</v>
      </c>
      <c r="D23" s="235" t="s">
        <v>1102</v>
      </c>
      <c r="E23" s="44"/>
      <c r="F23" s="46"/>
      <c r="G23" s="34"/>
      <c r="H23" s="216"/>
      <c r="I23" s="121"/>
      <c r="J23" s="216"/>
      <c r="K23" s="216"/>
      <c r="L23" s="217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</row>
    <row r="24" spans="2:36" ht="13.5" thickBot="1">
      <c r="B24" s="315"/>
      <c r="C24" s="249" t="s">
        <v>700</v>
      </c>
      <c r="D24" s="235"/>
      <c r="E24" s="44"/>
      <c r="F24" s="46"/>
      <c r="G24" s="34"/>
      <c r="H24" s="216"/>
      <c r="I24" s="121"/>
      <c r="J24" s="216"/>
      <c r="K24" s="216"/>
      <c r="L24" s="217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</row>
    <row r="25" spans="2:36" ht="12.75">
      <c r="B25" s="32">
        <v>200</v>
      </c>
      <c r="C25" s="27" t="s">
        <v>460</v>
      </c>
      <c r="D25" s="15" t="s">
        <v>540</v>
      </c>
      <c r="E25" s="32" t="s">
        <v>875</v>
      </c>
      <c r="F25" s="32" t="s">
        <v>337</v>
      </c>
      <c r="G25" s="34"/>
      <c r="H25" s="216"/>
      <c r="I25" s="121"/>
      <c r="J25" s="216"/>
      <c r="K25" s="216"/>
      <c r="L25" s="217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</row>
    <row r="26" spans="2:36" ht="12.75">
      <c r="B26" s="32">
        <v>200</v>
      </c>
      <c r="C26" s="15" t="s">
        <v>698</v>
      </c>
      <c r="D26" s="292"/>
      <c r="E26" s="32"/>
      <c r="F26" s="32"/>
      <c r="G26" s="34"/>
      <c r="H26" s="216"/>
      <c r="I26" s="121"/>
      <c r="J26" s="216"/>
      <c r="K26" s="216"/>
      <c r="L26" s="217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</row>
    <row r="27" spans="2:36" ht="12.75">
      <c r="B27" s="32">
        <v>200</v>
      </c>
      <c r="C27" s="32" t="s">
        <v>583</v>
      </c>
      <c r="D27" s="30"/>
      <c r="E27" s="32"/>
      <c r="F27" s="32"/>
      <c r="G27" s="216"/>
      <c r="H27" s="216"/>
      <c r="I27" s="121"/>
      <c r="J27" s="216"/>
      <c r="K27" s="216"/>
      <c r="L27" s="217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</row>
    <row r="28" spans="2:36" ht="12.75">
      <c r="B28" s="195">
        <v>150</v>
      </c>
      <c r="C28" s="48" t="s">
        <v>920</v>
      </c>
      <c r="D28" s="251" t="s">
        <v>918</v>
      </c>
      <c r="E28" s="44"/>
      <c r="F28" s="46"/>
      <c r="G28" s="34"/>
      <c r="H28" s="216"/>
      <c r="I28" s="121"/>
      <c r="J28" s="216"/>
      <c r="K28" s="216"/>
      <c r="L28" s="217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</row>
    <row r="29" spans="2:36" ht="12.75">
      <c r="B29" s="195">
        <v>200</v>
      </c>
      <c r="C29" s="48" t="s">
        <v>715</v>
      </c>
      <c r="D29" s="251"/>
      <c r="E29" s="44"/>
      <c r="F29" s="46"/>
      <c r="G29" s="34"/>
      <c r="H29" s="216"/>
      <c r="I29" s="121"/>
      <c r="J29" s="216"/>
      <c r="K29" s="216"/>
      <c r="L29" s="217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</row>
    <row r="30" spans="2:7" ht="12.75">
      <c r="B30" s="195">
        <v>300</v>
      </c>
      <c r="C30" s="32" t="s">
        <v>839</v>
      </c>
      <c r="D30" s="44" t="s">
        <v>864</v>
      </c>
      <c r="E30" s="44"/>
      <c r="F30" s="46" t="s">
        <v>1281</v>
      </c>
      <c r="G30" s="152"/>
    </row>
    <row r="31" spans="2:7" ht="12.75">
      <c r="B31" s="195"/>
      <c r="C31" s="32" t="s">
        <v>836</v>
      </c>
      <c r="D31" s="44" t="s">
        <v>865</v>
      </c>
      <c r="E31" s="44"/>
      <c r="F31" s="46"/>
      <c r="G31" s="152"/>
    </row>
    <row r="32" spans="2:36" ht="12.75">
      <c r="B32" s="195"/>
      <c r="C32" s="32" t="s">
        <v>869</v>
      </c>
      <c r="D32" s="44" t="s">
        <v>870</v>
      </c>
      <c r="E32" s="44"/>
      <c r="F32" s="46"/>
      <c r="G32" s="34"/>
      <c r="H32" s="216"/>
      <c r="I32" s="121"/>
      <c r="J32" s="216"/>
      <c r="K32" s="216"/>
      <c r="L32" s="217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</row>
    <row r="33" spans="2:36" ht="12.75">
      <c r="B33" s="195"/>
      <c r="C33" s="32" t="s">
        <v>1342</v>
      </c>
      <c r="D33" s="44"/>
      <c r="E33" s="44">
        <v>89169807844</v>
      </c>
      <c r="F33" s="46" t="s">
        <v>1343</v>
      </c>
      <c r="G33" s="34"/>
      <c r="H33" s="216"/>
      <c r="I33" s="121"/>
      <c r="J33" s="216"/>
      <c r="K33" s="216"/>
      <c r="L33" s="217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</row>
    <row r="34" spans="2:36" ht="12.75">
      <c r="B34" s="195"/>
      <c r="C34" s="32" t="s">
        <v>1341</v>
      </c>
      <c r="D34" s="44"/>
      <c r="E34" s="44"/>
      <c r="F34" s="46" t="s">
        <v>1340</v>
      </c>
      <c r="G34" s="34"/>
      <c r="H34" s="216"/>
      <c r="I34" s="121"/>
      <c r="J34" s="216"/>
      <c r="K34" s="216"/>
      <c r="L34" s="217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</row>
    <row r="35" spans="2:36" ht="12.75">
      <c r="B35" s="195"/>
      <c r="C35" s="32" t="s">
        <v>898</v>
      </c>
      <c r="D35" s="44"/>
      <c r="E35" s="44" t="s">
        <v>899</v>
      </c>
      <c r="F35" s="46" t="s">
        <v>900</v>
      </c>
      <c r="G35" s="34"/>
      <c r="H35" s="216"/>
      <c r="I35" s="121"/>
      <c r="J35" s="216"/>
      <c r="K35" s="216"/>
      <c r="L35" s="217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</row>
    <row r="36" spans="2:36" ht="12.75">
      <c r="B36" s="195"/>
      <c r="C36" s="30" t="s">
        <v>1348</v>
      </c>
      <c r="D36" s="44"/>
      <c r="E36" s="44" t="s">
        <v>899</v>
      </c>
      <c r="F36" s="46" t="s">
        <v>900</v>
      </c>
      <c r="G36" s="34"/>
      <c r="H36" s="216"/>
      <c r="I36" s="121"/>
      <c r="J36" s="216"/>
      <c r="K36" s="216"/>
      <c r="L36" s="217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</row>
    <row r="37" spans="2:7" ht="12.75">
      <c r="B37" s="195"/>
      <c r="C37" s="32" t="s">
        <v>785</v>
      </c>
      <c r="D37" s="44" t="s">
        <v>786</v>
      </c>
      <c r="E37" s="44"/>
      <c r="F37" s="46"/>
      <c r="G37" s="152"/>
    </row>
    <row r="38" spans="2:36" ht="12.75">
      <c r="B38" s="195"/>
      <c r="C38" s="32" t="s">
        <v>901</v>
      </c>
      <c r="D38" s="44"/>
      <c r="E38" s="44" t="s">
        <v>902</v>
      </c>
      <c r="F38" s="46" t="s">
        <v>903</v>
      </c>
      <c r="G38" s="34"/>
      <c r="H38" s="216"/>
      <c r="I38" s="121"/>
      <c r="J38" s="216"/>
      <c r="K38" s="216"/>
      <c r="L38" s="217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</row>
    <row r="39" spans="2:36" ht="12.75">
      <c r="B39" s="195"/>
      <c r="C39" s="32" t="s">
        <v>915</v>
      </c>
      <c r="D39" s="44" t="s">
        <v>909</v>
      </c>
      <c r="E39" s="44" t="s">
        <v>910</v>
      </c>
      <c r="F39" s="46" t="s">
        <v>911</v>
      </c>
      <c r="G39" s="34"/>
      <c r="H39" s="216"/>
      <c r="I39" s="121"/>
      <c r="J39" s="216"/>
      <c r="K39" s="216"/>
      <c r="L39" s="217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</row>
    <row r="40" spans="2:36" ht="12.75">
      <c r="B40" s="195"/>
      <c r="C40" s="32" t="s">
        <v>1345</v>
      </c>
      <c r="D40" s="44"/>
      <c r="E40" s="44" t="s">
        <v>1346</v>
      </c>
      <c r="F40" s="46"/>
      <c r="G40" s="34"/>
      <c r="H40" s="216"/>
      <c r="I40" s="121"/>
      <c r="J40" s="216"/>
      <c r="K40" s="216"/>
      <c r="L40" s="217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</row>
    <row r="41" spans="2:7" ht="12.75">
      <c r="B41" s="195"/>
      <c r="C41" s="32" t="s">
        <v>435</v>
      </c>
      <c r="D41" s="44" t="s">
        <v>727</v>
      </c>
      <c r="E41" s="44" t="s">
        <v>876</v>
      </c>
      <c r="F41" s="46" t="s">
        <v>696</v>
      </c>
      <c r="G41" s="152"/>
    </row>
    <row r="42" spans="2:7" ht="12.75">
      <c r="B42" s="195"/>
      <c r="C42" s="32" t="s">
        <v>912</v>
      </c>
      <c r="D42" s="44"/>
      <c r="E42" s="44" t="s">
        <v>913</v>
      </c>
      <c r="F42" s="46" t="s">
        <v>914</v>
      </c>
      <c r="G42" s="152"/>
    </row>
    <row r="43" spans="2:7" ht="12.75">
      <c r="B43" s="195"/>
      <c r="C43" s="32" t="s">
        <v>894</v>
      </c>
      <c r="D43" s="44" t="s">
        <v>895</v>
      </c>
      <c r="E43" s="44" t="s">
        <v>874</v>
      </c>
      <c r="F43" s="46" t="s">
        <v>347</v>
      </c>
      <c r="G43" s="152"/>
    </row>
    <row r="44" spans="2:36" ht="12.75">
      <c r="B44" s="47"/>
      <c r="C44" s="32" t="s">
        <v>338</v>
      </c>
      <c r="D44" s="44"/>
      <c r="E44" s="44"/>
      <c r="F44" s="46" t="s">
        <v>834</v>
      </c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</row>
    <row r="45" spans="2:6" ht="12.75">
      <c r="B45" s="109"/>
      <c r="C45" s="32" t="s">
        <v>701</v>
      </c>
      <c r="D45" s="44" t="s">
        <v>702</v>
      </c>
      <c r="E45" s="44" t="s">
        <v>703</v>
      </c>
      <c r="F45" s="46" t="s">
        <v>704</v>
      </c>
    </row>
    <row r="46" spans="2:7" ht="12.75">
      <c r="B46" s="195"/>
      <c r="C46" s="32" t="s">
        <v>908</v>
      </c>
      <c r="D46" s="44" t="s">
        <v>873</v>
      </c>
      <c r="E46" s="44" t="s">
        <v>832</v>
      </c>
      <c r="F46" s="46" t="s">
        <v>695</v>
      </c>
      <c r="G46" s="152"/>
    </row>
    <row r="47" spans="2:6" ht="12.75">
      <c r="B47" s="47"/>
      <c r="C47" s="32" t="s">
        <v>589</v>
      </c>
      <c r="D47" s="44"/>
      <c r="E47" s="44" t="s">
        <v>877</v>
      </c>
      <c r="F47" s="46" t="s">
        <v>833</v>
      </c>
    </row>
    <row r="48" spans="2:6" ht="12.75">
      <c r="B48" s="44"/>
      <c r="C48" s="32" t="s">
        <v>449</v>
      </c>
      <c r="D48" s="44" t="s">
        <v>450</v>
      </c>
      <c r="E48" s="44" t="s">
        <v>451</v>
      </c>
      <c r="F48" s="46" t="s">
        <v>335</v>
      </c>
    </row>
    <row r="49" spans="2:6" ht="12.75">
      <c r="B49" s="44"/>
      <c r="C49" s="32" t="s">
        <v>879</v>
      </c>
      <c r="D49" s="44" t="s">
        <v>878</v>
      </c>
      <c r="E49" s="44" t="s">
        <v>880</v>
      </c>
      <c r="F49" s="46"/>
    </row>
    <row r="50" spans="2:6" ht="12.75">
      <c r="B50" s="44"/>
      <c r="C50" s="32" t="s">
        <v>897</v>
      </c>
      <c r="D50" s="44"/>
      <c r="E50" s="44" t="s">
        <v>896</v>
      </c>
      <c r="F50" s="46" t="s">
        <v>485</v>
      </c>
    </row>
    <row r="51" spans="2:6" ht="12.75">
      <c r="B51" s="44"/>
      <c r="C51" s="32" t="s">
        <v>904</v>
      </c>
      <c r="D51" s="44" t="s">
        <v>905</v>
      </c>
      <c r="E51" s="44" t="s">
        <v>907</v>
      </c>
      <c r="F51" s="46" t="s">
        <v>906</v>
      </c>
    </row>
    <row r="52" spans="2:6" ht="12.75">
      <c r="B52" s="44"/>
      <c r="C52" s="32" t="s">
        <v>1347</v>
      </c>
      <c r="D52" s="44"/>
      <c r="E52" s="44">
        <v>89169807844</v>
      </c>
      <c r="F52" s="46" t="s">
        <v>1343</v>
      </c>
    </row>
    <row r="53" spans="2:6" ht="12.75">
      <c r="B53" s="44"/>
      <c r="C53" s="47"/>
      <c r="D53" s="46"/>
      <c r="E53" s="47"/>
      <c r="F53" s="46"/>
    </row>
    <row r="54" ht="12.75">
      <c r="B54" s="49">
        <f>SUM(B3:B53)</f>
        <v>4400</v>
      </c>
    </row>
    <row r="55" spans="2:3" ht="12.75">
      <c r="B55" s="50">
        <f>B54*31</f>
        <v>136400</v>
      </c>
      <c r="C55" s="40" t="s">
        <v>32</v>
      </c>
    </row>
    <row r="56" spans="3:5" ht="12.75">
      <c r="C56" s="113"/>
      <c r="E56" s="38"/>
    </row>
    <row r="57" spans="4:5" ht="12.75" hidden="1">
      <c r="D57" s="40"/>
      <c r="E57" s="113"/>
    </row>
    <row r="58" spans="2:4" ht="12.75" hidden="1">
      <c r="B58" s="51" t="s">
        <v>33</v>
      </c>
      <c r="C58" s="52"/>
      <c r="D58" s="40"/>
    </row>
    <row r="59" ht="12.75" hidden="1">
      <c r="D59" s="40"/>
    </row>
    <row r="60" spans="2:5" ht="13.5" hidden="1" thickBot="1">
      <c r="B60" s="53">
        <f>SUM(B62:B302)</f>
        <v>28650.550000000003</v>
      </c>
      <c r="D60" s="39"/>
      <c r="E60" s="38"/>
    </row>
    <row r="61" spans="4:5" ht="12.75" hidden="1">
      <c r="D61" s="39"/>
      <c r="E61" s="38"/>
    </row>
    <row r="62" spans="2:5" ht="12.75" hidden="1">
      <c r="B62" s="54">
        <v>1000</v>
      </c>
      <c r="C62" s="54" t="s">
        <v>34</v>
      </c>
      <c r="D62" s="55" t="s">
        <v>35</v>
      </c>
      <c r="E62" s="56" t="s">
        <v>36</v>
      </c>
    </row>
    <row r="63" spans="2:5" ht="12.75" hidden="1">
      <c r="B63" s="54">
        <v>1425</v>
      </c>
      <c r="C63" s="54" t="s">
        <v>37</v>
      </c>
      <c r="D63" s="57" t="s">
        <v>38</v>
      </c>
      <c r="E63" s="56" t="s">
        <v>39</v>
      </c>
    </row>
    <row r="64" spans="2:6" ht="12.75" hidden="1">
      <c r="B64" s="54">
        <v>478</v>
      </c>
      <c r="C64" s="54" t="s">
        <v>40</v>
      </c>
      <c r="D64" s="57" t="s">
        <v>41</v>
      </c>
      <c r="E64" s="56" t="s">
        <v>42</v>
      </c>
      <c r="F64" s="40" t="s">
        <v>43</v>
      </c>
    </row>
    <row r="65" spans="2:5" ht="12.75" hidden="1">
      <c r="B65" s="54">
        <v>1029.56</v>
      </c>
      <c r="C65" s="54" t="s">
        <v>44</v>
      </c>
      <c r="D65" s="57" t="s">
        <v>45</v>
      </c>
      <c r="E65" s="56"/>
    </row>
    <row r="66" spans="2:5" ht="12.75" hidden="1">
      <c r="B66" s="54">
        <v>401.74</v>
      </c>
      <c r="C66" s="54" t="s">
        <v>46</v>
      </c>
      <c r="D66" s="55" t="s">
        <v>47</v>
      </c>
      <c r="E66" s="44"/>
    </row>
    <row r="67" spans="2:5" ht="12.75" hidden="1">
      <c r="B67" s="54">
        <v>2500</v>
      </c>
      <c r="C67" s="54" t="s">
        <v>44</v>
      </c>
      <c r="D67" s="57" t="s">
        <v>48</v>
      </c>
      <c r="E67" s="44"/>
    </row>
    <row r="68" spans="2:5" ht="12.75" hidden="1">
      <c r="B68" s="54">
        <v>955.67</v>
      </c>
      <c r="C68" s="54" t="s">
        <v>49</v>
      </c>
      <c r="D68" s="57" t="s">
        <v>50</v>
      </c>
      <c r="E68" s="46" t="s">
        <v>51</v>
      </c>
    </row>
    <row r="69" spans="2:5" ht="12.75" hidden="1">
      <c r="B69" s="54">
        <v>1000</v>
      </c>
      <c r="C69" s="54" t="s">
        <v>52</v>
      </c>
      <c r="D69" s="57" t="s">
        <v>53</v>
      </c>
      <c r="E69" s="46" t="s">
        <v>54</v>
      </c>
    </row>
    <row r="70" spans="2:5" ht="12.75" hidden="1">
      <c r="B70" s="54">
        <v>935.96</v>
      </c>
      <c r="C70" s="54" t="s">
        <v>55</v>
      </c>
      <c r="D70" s="57" t="s">
        <v>50</v>
      </c>
      <c r="E70" s="46" t="s">
        <v>54</v>
      </c>
    </row>
    <row r="71" spans="2:5" ht="12.75" hidden="1">
      <c r="B71" s="54">
        <v>1029.1</v>
      </c>
      <c r="C71" s="54" t="s">
        <v>56</v>
      </c>
      <c r="D71" s="55"/>
      <c r="E71" s="44"/>
    </row>
    <row r="72" spans="2:5" ht="12.75" hidden="1">
      <c r="B72" s="54">
        <v>2930.4</v>
      </c>
      <c r="C72" s="58" t="s">
        <v>57</v>
      </c>
      <c r="D72" s="57" t="s">
        <v>58</v>
      </c>
      <c r="E72" s="46" t="s">
        <v>54</v>
      </c>
    </row>
    <row r="73" spans="2:5" ht="12.75" hidden="1">
      <c r="B73" s="54">
        <v>1425</v>
      </c>
      <c r="C73" s="54" t="s">
        <v>59</v>
      </c>
      <c r="D73" s="57" t="s">
        <v>60</v>
      </c>
      <c r="E73" s="56" t="s">
        <v>54</v>
      </c>
    </row>
    <row r="74" spans="2:5" ht="12.75" hidden="1">
      <c r="B74" s="54">
        <v>2810</v>
      </c>
      <c r="C74" s="54" t="s">
        <v>61</v>
      </c>
      <c r="D74" s="57" t="s">
        <v>62</v>
      </c>
      <c r="E74" s="59"/>
    </row>
    <row r="75" spans="2:5" ht="12.75" hidden="1">
      <c r="B75" s="60">
        <v>-11000</v>
      </c>
      <c r="C75" s="60" t="s">
        <v>63</v>
      </c>
      <c r="D75" s="61" t="s">
        <v>64</v>
      </c>
      <c r="E75" s="59"/>
    </row>
    <row r="76" spans="2:5" ht="12.75" hidden="1">
      <c r="B76" s="54">
        <v>24.87</v>
      </c>
      <c r="C76" s="54" t="s">
        <v>65</v>
      </c>
      <c r="D76" s="57" t="s">
        <v>66</v>
      </c>
      <c r="E76" s="59"/>
    </row>
    <row r="77" spans="2:5" ht="12.75" hidden="1">
      <c r="B77" s="60">
        <v>-6900</v>
      </c>
      <c r="C77" s="60" t="s">
        <v>63</v>
      </c>
      <c r="D77" s="61" t="s">
        <v>67</v>
      </c>
      <c r="E77" s="59"/>
    </row>
    <row r="78" spans="2:5" ht="12.75" hidden="1">
      <c r="B78" s="54">
        <v>500</v>
      </c>
      <c r="C78" s="54" t="s">
        <v>68</v>
      </c>
      <c r="D78" s="57" t="s">
        <v>69</v>
      </c>
      <c r="E78" s="59"/>
    </row>
    <row r="79" spans="2:5" ht="12.75" hidden="1">
      <c r="B79" s="55">
        <v>2000</v>
      </c>
      <c r="C79" s="57" t="s">
        <v>70</v>
      </c>
      <c r="D79" s="57" t="s">
        <v>71</v>
      </c>
      <c r="E79" s="59"/>
    </row>
    <row r="80" spans="2:5" ht="12.75" hidden="1">
      <c r="B80" s="55">
        <v>200</v>
      </c>
      <c r="C80" s="57" t="s">
        <v>72</v>
      </c>
      <c r="D80" s="62" t="s">
        <v>73</v>
      </c>
      <c r="E80" s="48"/>
    </row>
    <row r="81" spans="2:5" ht="12.75" hidden="1">
      <c r="B81" s="55">
        <v>1500</v>
      </c>
      <c r="C81" s="57" t="s">
        <v>74</v>
      </c>
      <c r="D81" s="62" t="s">
        <v>75</v>
      </c>
      <c r="E81" s="61" t="s">
        <v>76</v>
      </c>
    </row>
    <row r="82" spans="2:5" ht="12.75" hidden="1">
      <c r="B82" s="55">
        <v>500</v>
      </c>
      <c r="C82" s="57" t="s">
        <v>77</v>
      </c>
      <c r="D82" s="63" t="s">
        <v>78</v>
      </c>
      <c r="E82" s="48" t="s">
        <v>79</v>
      </c>
    </row>
    <row r="83" spans="2:5" ht="12.75" hidden="1">
      <c r="B83" s="48">
        <v>-2000</v>
      </c>
      <c r="C83" s="59" t="s">
        <v>80</v>
      </c>
      <c r="D83" s="59"/>
      <c r="E83" s="48"/>
    </row>
    <row r="84" spans="2:5" ht="12.75" hidden="1">
      <c r="B84" s="55">
        <v>485.17</v>
      </c>
      <c r="C84" s="57" t="s">
        <v>81</v>
      </c>
      <c r="D84" s="63" t="s">
        <v>82</v>
      </c>
      <c r="E84" s="48"/>
    </row>
    <row r="85" spans="2:5" ht="12.75" hidden="1">
      <c r="B85" s="55">
        <v>522.5</v>
      </c>
      <c r="C85" s="55" t="s">
        <v>83</v>
      </c>
      <c r="D85" s="63" t="s">
        <v>84</v>
      </c>
      <c r="E85" s="48"/>
    </row>
    <row r="86" spans="2:5" ht="12.75" hidden="1">
      <c r="B86" s="55">
        <v>855</v>
      </c>
      <c r="C86" s="64" t="s">
        <v>85</v>
      </c>
      <c r="D86" s="63" t="s">
        <v>86</v>
      </c>
      <c r="E86" s="48"/>
    </row>
    <row r="87" spans="2:5" ht="12.75" hidden="1">
      <c r="B87" s="55">
        <v>1492.5</v>
      </c>
      <c r="C87" s="64" t="s">
        <v>87</v>
      </c>
      <c r="D87" s="63" t="s">
        <v>88</v>
      </c>
      <c r="E87" s="48"/>
    </row>
    <row r="88" spans="2:5" ht="12.75" hidden="1">
      <c r="B88" s="55">
        <v>935.96</v>
      </c>
      <c r="C88" s="64" t="s">
        <v>85</v>
      </c>
      <c r="D88" s="63" t="s">
        <v>89</v>
      </c>
      <c r="E88" s="48"/>
    </row>
    <row r="89" spans="2:5" ht="12.75" hidden="1">
      <c r="B89" s="55">
        <v>97.51</v>
      </c>
      <c r="C89" s="57" t="s">
        <v>72</v>
      </c>
      <c r="D89" s="63" t="s">
        <v>89</v>
      </c>
      <c r="E89" s="48"/>
    </row>
    <row r="90" spans="2:6" ht="12.75" hidden="1">
      <c r="B90" s="65">
        <v>2389.16</v>
      </c>
      <c r="C90" s="57" t="s">
        <v>72</v>
      </c>
      <c r="D90" s="63" t="s">
        <v>90</v>
      </c>
      <c r="E90" s="48"/>
      <c r="F90" s="64"/>
    </row>
    <row r="91" spans="2:6" ht="12.75" hidden="1">
      <c r="B91" s="65">
        <v>950</v>
      </c>
      <c r="C91" s="57" t="s">
        <v>72</v>
      </c>
      <c r="D91" s="63" t="s">
        <v>91</v>
      </c>
      <c r="E91" s="48"/>
      <c r="F91" s="60"/>
    </row>
    <row r="92" spans="2:6" ht="12.75" hidden="1">
      <c r="B92" s="65">
        <v>995</v>
      </c>
      <c r="C92" s="57" t="s">
        <v>92</v>
      </c>
      <c r="D92" s="63" t="s">
        <v>93</v>
      </c>
      <c r="E92" s="48"/>
      <c r="F92" s="64"/>
    </row>
    <row r="93" spans="2:5" ht="12.75" hidden="1">
      <c r="B93" s="55">
        <v>1000</v>
      </c>
      <c r="C93" s="57" t="s">
        <v>94</v>
      </c>
      <c r="D93" s="63" t="s">
        <v>95</v>
      </c>
      <c r="E93" s="48"/>
    </row>
    <row r="94" spans="2:5" ht="12.75" hidden="1">
      <c r="B94" s="55">
        <v>950</v>
      </c>
      <c r="C94" s="60" t="s">
        <v>96</v>
      </c>
      <c r="D94" s="63" t="s">
        <v>97</v>
      </c>
      <c r="E94" s="48"/>
    </row>
    <row r="95" spans="2:5" ht="12.75" hidden="1">
      <c r="B95" s="48">
        <v>706.45</v>
      </c>
      <c r="C95" s="57" t="s">
        <v>72</v>
      </c>
      <c r="D95" s="59" t="s">
        <v>98</v>
      </c>
      <c r="E95" s="48"/>
    </row>
    <row r="96" spans="2:5" ht="12.75" hidden="1">
      <c r="B96" s="48">
        <v>1492.5</v>
      </c>
      <c r="C96" s="48" t="s">
        <v>92</v>
      </c>
      <c r="D96" s="59" t="s">
        <v>99</v>
      </c>
      <c r="E96" s="48" t="s">
        <v>100</v>
      </c>
    </row>
    <row r="97" spans="2:5" ht="12.75" hidden="1">
      <c r="B97" s="48">
        <v>1019.87</v>
      </c>
      <c r="C97" s="48" t="s">
        <v>101</v>
      </c>
      <c r="D97" s="59" t="s">
        <v>99</v>
      </c>
      <c r="E97" s="48" t="s">
        <v>100</v>
      </c>
    </row>
    <row r="98" spans="2:5" ht="12.75" hidden="1">
      <c r="B98" s="48">
        <v>190</v>
      </c>
      <c r="C98" s="59" t="s">
        <v>102</v>
      </c>
      <c r="D98" s="59" t="s">
        <v>103</v>
      </c>
      <c r="E98" s="48"/>
    </row>
    <row r="99" spans="2:5" ht="12.75" hidden="1">
      <c r="B99" s="48">
        <v>519</v>
      </c>
      <c r="C99" s="59" t="s">
        <v>104</v>
      </c>
      <c r="D99" s="59" t="s">
        <v>105</v>
      </c>
      <c r="E99" s="48"/>
    </row>
    <row r="100" spans="2:5" ht="12.75" hidden="1">
      <c r="B100" s="48">
        <v>480.15</v>
      </c>
      <c r="C100" s="59" t="s">
        <v>106</v>
      </c>
      <c r="D100" s="59" t="s">
        <v>107</v>
      </c>
      <c r="E100" s="48"/>
    </row>
    <row r="101" spans="2:5" ht="12.75" hidden="1">
      <c r="B101" s="48">
        <v>-2000</v>
      </c>
      <c r="C101" s="59" t="s">
        <v>80</v>
      </c>
      <c r="D101" s="59" t="s">
        <v>108</v>
      </c>
      <c r="E101" s="48"/>
    </row>
    <row r="102" spans="2:5" ht="12.75" hidden="1">
      <c r="B102" s="48">
        <v>-15826</v>
      </c>
      <c r="C102" s="59" t="s">
        <v>63</v>
      </c>
      <c r="D102" s="59" t="s">
        <v>109</v>
      </c>
      <c r="E102" s="48"/>
    </row>
    <row r="103" spans="2:5" ht="12.75" hidden="1">
      <c r="B103" s="48">
        <v>950</v>
      </c>
      <c r="C103" s="59" t="s">
        <v>110</v>
      </c>
      <c r="D103" s="59" t="s">
        <v>111</v>
      </c>
      <c r="E103" s="48" t="s">
        <v>112</v>
      </c>
    </row>
    <row r="104" spans="2:5" ht="12.75" hidden="1">
      <c r="B104" s="48">
        <v>-200</v>
      </c>
      <c r="C104" s="59" t="s">
        <v>113</v>
      </c>
      <c r="D104" s="59" t="s">
        <v>114</v>
      </c>
      <c r="E104" s="48"/>
    </row>
    <row r="105" spans="2:5" ht="12.75" hidden="1">
      <c r="B105" s="48">
        <v>1500</v>
      </c>
      <c r="C105" s="59" t="s">
        <v>72</v>
      </c>
      <c r="D105" s="59" t="s">
        <v>114</v>
      </c>
      <c r="E105" s="48"/>
    </row>
    <row r="106" spans="2:5" ht="12.75" hidden="1">
      <c r="B106" s="48">
        <v>99.5</v>
      </c>
      <c r="C106" s="59" t="s">
        <v>72</v>
      </c>
      <c r="D106" s="59" t="s">
        <v>115</v>
      </c>
      <c r="E106" s="48"/>
    </row>
    <row r="107" spans="2:5" ht="12.75" hidden="1">
      <c r="B107" s="48">
        <v>-1006</v>
      </c>
      <c r="C107" s="59" t="s">
        <v>116</v>
      </c>
      <c r="D107" s="59" t="s">
        <v>117</v>
      </c>
      <c r="E107" s="48"/>
    </row>
    <row r="108" spans="2:5" ht="12.75" hidden="1">
      <c r="B108" s="48">
        <v>-1005</v>
      </c>
      <c r="C108" s="59" t="s">
        <v>118</v>
      </c>
      <c r="D108" s="42" t="s">
        <v>119</v>
      </c>
      <c r="E108" s="48"/>
    </row>
    <row r="109" spans="2:5" ht="12.75" hidden="1">
      <c r="B109" s="48">
        <v>-300</v>
      </c>
      <c r="C109" s="59" t="s">
        <v>113</v>
      </c>
      <c r="D109" s="59" t="s">
        <v>120</v>
      </c>
      <c r="E109" s="48"/>
    </row>
    <row r="110" spans="2:5" ht="12.75" hidden="1">
      <c r="B110" s="48">
        <v>950</v>
      </c>
      <c r="C110" s="59" t="s">
        <v>121</v>
      </c>
      <c r="D110" s="59" t="s">
        <v>122</v>
      </c>
      <c r="E110" s="48"/>
    </row>
    <row r="111" spans="2:5" ht="12.75" hidden="1">
      <c r="B111" s="48">
        <v>1009</v>
      </c>
      <c r="C111" s="59" t="s">
        <v>123</v>
      </c>
      <c r="D111" s="59" t="s">
        <v>124</v>
      </c>
      <c r="E111" s="48"/>
    </row>
    <row r="112" spans="2:5" ht="12.75" hidden="1">
      <c r="B112" s="48">
        <v>2850</v>
      </c>
      <c r="C112" s="59" t="s">
        <v>125</v>
      </c>
      <c r="D112" s="59" t="s">
        <v>126</v>
      </c>
      <c r="E112" s="48" t="s">
        <v>127</v>
      </c>
    </row>
    <row r="113" spans="2:5" ht="12.75" hidden="1">
      <c r="B113" s="48">
        <v>-1005</v>
      </c>
      <c r="C113" s="59" t="s">
        <v>118</v>
      </c>
      <c r="D113" s="42" t="s">
        <v>128</v>
      </c>
      <c r="E113" s="48"/>
    </row>
    <row r="114" spans="2:5" ht="12.75" hidden="1">
      <c r="B114" s="48">
        <v>-500</v>
      </c>
      <c r="C114" s="59" t="s">
        <v>129</v>
      </c>
      <c r="D114" s="59" t="s">
        <v>130</v>
      </c>
      <c r="E114" s="48"/>
    </row>
    <row r="115" spans="2:5" ht="12.75" hidden="1">
      <c r="B115" s="48">
        <v>3040</v>
      </c>
      <c r="C115" s="59" t="s">
        <v>125</v>
      </c>
      <c r="D115" s="59" t="s">
        <v>131</v>
      </c>
      <c r="E115" s="48" t="s">
        <v>132</v>
      </c>
    </row>
    <row r="116" spans="2:5" ht="12.75" hidden="1">
      <c r="B116" s="48">
        <v>946.45</v>
      </c>
      <c r="C116" s="59" t="s">
        <v>133</v>
      </c>
      <c r="D116" s="59" t="s">
        <v>50</v>
      </c>
      <c r="E116" s="48"/>
    </row>
    <row r="117" spans="2:5" ht="12.75" hidden="1">
      <c r="B117" s="48">
        <v>-1508</v>
      </c>
      <c r="C117" s="59" t="s">
        <v>118</v>
      </c>
      <c r="D117" s="42" t="s">
        <v>58</v>
      </c>
      <c r="E117" s="48"/>
    </row>
    <row r="118" spans="2:5" ht="12.75" hidden="1">
      <c r="B118" s="48">
        <v>940.5</v>
      </c>
      <c r="C118" s="45" t="s">
        <v>134</v>
      </c>
      <c r="D118" s="59" t="s">
        <v>58</v>
      </c>
      <c r="E118" s="48" t="s">
        <v>21</v>
      </c>
    </row>
    <row r="119" spans="2:5" ht="12.75" hidden="1">
      <c r="B119" s="66">
        <v>479.95</v>
      </c>
      <c r="C119" s="67" t="s">
        <v>135</v>
      </c>
      <c r="D119" s="68" t="s">
        <v>136</v>
      </c>
      <c r="E119" s="48" t="s">
        <v>137</v>
      </c>
    </row>
    <row r="120" spans="2:5" ht="12.75" hidden="1">
      <c r="B120" s="66">
        <v>1000</v>
      </c>
      <c r="C120" s="67" t="s">
        <v>138</v>
      </c>
      <c r="D120" s="68" t="s">
        <v>139</v>
      </c>
      <c r="E120" s="48" t="s">
        <v>137</v>
      </c>
    </row>
    <row r="121" spans="2:5" ht="12.75" hidden="1">
      <c r="B121" s="66">
        <v>751.22</v>
      </c>
      <c r="C121" s="67" t="s">
        <v>101</v>
      </c>
      <c r="D121" s="68" t="s">
        <v>140</v>
      </c>
      <c r="E121" s="48" t="s">
        <v>137</v>
      </c>
    </row>
    <row r="122" spans="2:5" ht="12.75" hidden="1">
      <c r="B122" s="66">
        <v>467.98</v>
      </c>
      <c r="C122" s="67" t="s">
        <v>141</v>
      </c>
      <c r="D122" s="68" t="s">
        <v>142</v>
      </c>
      <c r="E122" s="48" t="s">
        <v>137</v>
      </c>
    </row>
    <row r="123" spans="2:5" ht="12.75" hidden="1">
      <c r="B123" s="66">
        <v>348.25</v>
      </c>
      <c r="C123" s="69" t="s">
        <v>104</v>
      </c>
      <c r="D123" s="68" t="s">
        <v>143</v>
      </c>
      <c r="E123" s="48" t="s">
        <v>137</v>
      </c>
    </row>
    <row r="124" spans="2:5" ht="12.75" hidden="1">
      <c r="B124" s="66">
        <v>1000</v>
      </c>
      <c r="C124" s="70" t="s">
        <v>144</v>
      </c>
      <c r="D124" s="68" t="s">
        <v>145</v>
      </c>
      <c r="E124" s="48" t="s">
        <v>137</v>
      </c>
    </row>
    <row r="125" spans="2:5" ht="15" hidden="1">
      <c r="B125" s="71">
        <v>1900</v>
      </c>
      <c r="C125" s="67" t="s">
        <v>146</v>
      </c>
      <c r="D125" s="68" t="s">
        <v>147</v>
      </c>
      <c r="E125" s="48" t="s">
        <v>137</v>
      </c>
    </row>
    <row r="126" spans="2:5" ht="12.75" hidden="1">
      <c r="B126" s="66">
        <v>2985</v>
      </c>
      <c r="C126" s="67" t="s">
        <v>148</v>
      </c>
      <c r="D126" s="68" t="s">
        <v>149</v>
      </c>
      <c r="E126" s="48" t="s">
        <v>137</v>
      </c>
    </row>
    <row r="127" spans="2:5" ht="12.75" hidden="1">
      <c r="B127" s="66">
        <v>997.5</v>
      </c>
      <c r="C127" s="67" t="s">
        <v>150</v>
      </c>
      <c r="D127" s="68" t="s">
        <v>151</v>
      </c>
      <c r="E127" s="48" t="s">
        <v>137</v>
      </c>
    </row>
    <row r="128" spans="2:5" ht="12.75" hidden="1">
      <c r="B128" s="66">
        <v>544.5</v>
      </c>
      <c r="C128" s="67" t="s">
        <v>152</v>
      </c>
      <c r="D128" s="68" t="s">
        <v>153</v>
      </c>
      <c r="E128" s="48" t="s">
        <v>137</v>
      </c>
    </row>
    <row r="129" spans="2:5" ht="12.75" hidden="1">
      <c r="B129" s="66">
        <v>475</v>
      </c>
      <c r="C129" s="69" t="s">
        <v>104</v>
      </c>
      <c r="D129" s="68" t="s">
        <v>154</v>
      </c>
      <c r="E129" s="48" t="s">
        <v>137</v>
      </c>
    </row>
    <row r="130" spans="2:5" ht="12.75" hidden="1">
      <c r="B130" s="66">
        <v>1000</v>
      </c>
      <c r="C130" s="67" t="s">
        <v>155</v>
      </c>
      <c r="D130" s="68" t="s">
        <v>156</v>
      </c>
      <c r="E130" s="48" t="s">
        <v>157</v>
      </c>
    </row>
    <row r="131" spans="2:5" ht="12.75" hidden="1">
      <c r="B131" s="48">
        <v>990</v>
      </c>
      <c r="C131" s="72" t="s">
        <v>104</v>
      </c>
      <c r="D131" s="73" t="s">
        <v>158</v>
      </c>
      <c r="E131" s="48" t="s">
        <v>137</v>
      </c>
    </row>
    <row r="132" spans="2:5" ht="12.75" hidden="1">
      <c r="B132" s="48">
        <v>2850</v>
      </c>
      <c r="C132" s="67" t="s">
        <v>146</v>
      </c>
      <c r="D132" s="73" t="s">
        <v>159</v>
      </c>
      <c r="E132" s="48" t="s">
        <v>137</v>
      </c>
    </row>
    <row r="133" spans="2:5" ht="12.75" hidden="1">
      <c r="B133" s="59">
        <v>-500</v>
      </c>
      <c r="C133" s="48" t="s">
        <v>160</v>
      </c>
      <c r="D133" s="59" t="s">
        <v>161</v>
      </c>
      <c r="E133" s="48"/>
    </row>
    <row r="134" spans="2:5" ht="12.75" hidden="1">
      <c r="B134" s="59">
        <v>995</v>
      </c>
      <c r="C134" s="64" t="s">
        <v>162</v>
      </c>
      <c r="D134" s="59" t="s">
        <v>163</v>
      </c>
      <c r="E134" s="48"/>
    </row>
    <row r="135" spans="2:5" ht="12.75" hidden="1">
      <c r="B135" s="59">
        <v>-1508</v>
      </c>
      <c r="C135" s="48" t="s">
        <v>164</v>
      </c>
      <c r="D135" s="42" t="s">
        <v>165</v>
      </c>
      <c r="E135" s="48"/>
    </row>
    <row r="136" spans="2:5" ht="12.75" hidden="1">
      <c r="B136" s="59">
        <v>667.64</v>
      </c>
      <c r="C136" s="74" t="s">
        <v>166</v>
      </c>
      <c r="D136" s="59" t="s">
        <v>167</v>
      </c>
      <c r="E136" s="48" t="s">
        <v>168</v>
      </c>
    </row>
    <row r="137" spans="2:6" ht="12.75" hidden="1">
      <c r="B137" s="59">
        <v>269.22</v>
      </c>
      <c r="C137" s="74" t="s">
        <v>169</v>
      </c>
      <c r="D137" s="59" t="s">
        <v>167</v>
      </c>
      <c r="E137" s="48" t="s">
        <v>168</v>
      </c>
      <c r="F137" s="75"/>
    </row>
    <row r="138" spans="2:6" ht="12.75" hidden="1">
      <c r="B138" s="59">
        <v>992.12</v>
      </c>
      <c r="C138" s="74" t="s">
        <v>170</v>
      </c>
      <c r="D138" s="59" t="s">
        <v>171</v>
      </c>
      <c r="E138" s="48" t="s">
        <v>168</v>
      </c>
      <c r="F138" s="75"/>
    </row>
    <row r="139" spans="2:6" ht="18" hidden="1">
      <c r="B139" s="59">
        <v>1000</v>
      </c>
      <c r="C139" s="74" t="s">
        <v>172</v>
      </c>
      <c r="D139" s="76" t="s">
        <v>173</v>
      </c>
      <c r="E139" s="48" t="s">
        <v>168</v>
      </c>
      <c r="F139" s="77" t="s">
        <v>174</v>
      </c>
    </row>
    <row r="140" spans="2:6" ht="18" hidden="1">
      <c r="B140" s="59">
        <v>94.28</v>
      </c>
      <c r="C140" s="45" t="s">
        <v>175</v>
      </c>
      <c r="D140" s="76" t="s">
        <v>176</v>
      </c>
      <c r="E140" s="48" t="s">
        <v>168</v>
      </c>
      <c r="F140" s="77" t="s">
        <v>177</v>
      </c>
    </row>
    <row r="141" spans="2:6" ht="18" hidden="1">
      <c r="B141" s="78">
        <v>1094.5</v>
      </c>
      <c r="C141" s="64" t="s">
        <v>162</v>
      </c>
      <c r="D141" s="76" t="s">
        <v>178</v>
      </c>
      <c r="E141" s="48" t="s">
        <v>168</v>
      </c>
      <c r="F141" s="77" t="s">
        <v>179</v>
      </c>
    </row>
    <row r="142" spans="2:6" ht="18" hidden="1">
      <c r="B142" s="59">
        <v>18.85</v>
      </c>
      <c r="C142" s="45" t="s">
        <v>175</v>
      </c>
      <c r="D142" s="76" t="s">
        <v>180</v>
      </c>
      <c r="E142" s="48" t="s">
        <v>168</v>
      </c>
      <c r="F142" s="77" t="s">
        <v>177</v>
      </c>
    </row>
    <row r="143" spans="2:6" ht="12.75" hidden="1">
      <c r="B143" s="59">
        <v>1000</v>
      </c>
      <c r="C143" s="48" t="s">
        <v>181</v>
      </c>
      <c r="D143" s="59" t="s">
        <v>182</v>
      </c>
      <c r="E143" s="48" t="s">
        <v>183</v>
      </c>
      <c r="F143" s="75"/>
    </row>
    <row r="144" spans="2:6" ht="12.75" hidden="1">
      <c r="B144" s="59">
        <v>301.71</v>
      </c>
      <c r="C144" s="45" t="s">
        <v>175</v>
      </c>
      <c r="D144" s="59" t="s">
        <v>66</v>
      </c>
      <c r="E144" s="48" t="s">
        <v>168</v>
      </c>
      <c r="F144" s="75"/>
    </row>
    <row r="145" spans="2:6" ht="15" customHeight="1" hidden="1">
      <c r="B145" s="59">
        <v>2004.5</v>
      </c>
      <c r="C145" s="48" t="s">
        <v>184</v>
      </c>
      <c r="D145" s="76" t="s">
        <v>185</v>
      </c>
      <c r="E145" s="48" t="s">
        <v>186</v>
      </c>
      <c r="F145" s="79" t="s">
        <v>187</v>
      </c>
    </row>
    <row r="146" spans="2:5" ht="12.75" hidden="1">
      <c r="B146" s="59">
        <v>-3016</v>
      </c>
      <c r="C146" s="56" t="s">
        <v>188</v>
      </c>
      <c r="D146" s="56" t="s">
        <v>189</v>
      </c>
      <c r="E146" s="48"/>
    </row>
    <row r="147" spans="2:5" ht="12.75" hidden="1">
      <c r="B147" s="59">
        <v>-1010</v>
      </c>
      <c r="C147" s="56" t="s">
        <v>190</v>
      </c>
      <c r="D147" s="56" t="s">
        <v>191</v>
      </c>
      <c r="E147" s="48"/>
    </row>
    <row r="148" spans="2:5" ht="12.75" hidden="1">
      <c r="B148" s="44">
        <v>400</v>
      </c>
      <c r="C148" s="46" t="s">
        <v>192</v>
      </c>
      <c r="D148" s="56" t="s">
        <v>191</v>
      </c>
      <c r="E148" s="48" t="s">
        <v>186</v>
      </c>
    </row>
    <row r="149" spans="2:5" ht="12.75" hidden="1">
      <c r="B149" s="44">
        <v>-610</v>
      </c>
      <c r="C149" s="46" t="s">
        <v>193</v>
      </c>
      <c r="D149" s="56" t="s">
        <v>64</v>
      </c>
      <c r="E149" s="48"/>
    </row>
    <row r="150" spans="2:5" ht="12.75" hidden="1">
      <c r="B150" s="44">
        <v>-500</v>
      </c>
      <c r="C150" s="46" t="s">
        <v>194</v>
      </c>
      <c r="D150" s="56"/>
      <c r="E150" s="48"/>
    </row>
    <row r="151" spans="2:6" ht="12.75" hidden="1">
      <c r="B151" s="44">
        <v>-200</v>
      </c>
      <c r="C151" s="46" t="s">
        <v>194</v>
      </c>
      <c r="D151" s="59"/>
      <c r="E151" s="80"/>
      <c r="F151" s="78"/>
    </row>
    <row r="152" spans="2:6" ht="57" hidden="1">
      <c r="B152" s="44">
        <v>520</v>
      </c>
      <c r="C152" s="44" t="s">
        <v>104</v>
      </c>
      <c r="D152" s="59" t="s">
        <v>195</v>
      </c>
      <c r="E152" s="48"/>
      <c r="F152" s="79" t="s">
        <v>177</v>
      </c>
    </row>
    <row r="153" spans="2:5" ht="12.75" hidden="1">
      <c r="B153" s="44">
        <v>-1000</v>
      </c>
      <c r="C153" s="44" t="s">
        <v>194</v>
      </c>
      <c r="D153" s="59" t="s">
        <v>196</v>
      </c>
      <c r="E153" s="48"/>
    </row>
    <row r="154" spans="2:5" ht="12.75" hidden="1">
      <c r="B154" s="44">
        <v>-503</v>
      </c>
      <c r="C154" s="44" t="s">
        <v>197</v>
      </c>
      <c r="D154" s="59" t="s">
        <v>198</v>
      </c>
      <c r="E154" s="48"/>
    </row>
    <row r="155" spans="2:6" ht="42.75" hidden="1">
      <c r="B155" s="44">
        <v>1280</v>
      </c>
      <c r="C155" s="44" t="s">
        <v>199</v>
      </c>
      <c r="D155" s="59" t="s">
        <v>200</v>
      </c>
      <c r="E155" s="48"/>
      <c r="F155" s="79" t="s">
        <v>179</v>
      </c>
    </row>
    <row r="156" spans="2:6" ht="57" hidden="1">
      <c r="B156" s="44">
        <v>471.43</v>
      </c>
      <c r="C156" s="44"/>
      <c r="D156" s="59" t="s">
        <v>201</v>
      </c>
      <c r="E156" s="48"/>
      <c r="F156" s="79" t="s">
        <v>177</v>
      </c>
    </row>
    <row r="157" spans="2:6" ht="14.25" hidden="1">
      <c r="B157" s="44">
        <v>292.23</v>
      </c>
      <c r="C157" s="44" t="s">
        <v>202</v>
      </c>
      <c r="D157" s="59" t="s">
        <v>201</v>
      </c>
      <c r="E157" s="48"/>
      <c r="F157" s="79" t="s">
        <v>203</v>
      </c>
    </row>
    <row r="158" spans="2:5" ht="12.75" hidden="1">
      <c r="B158" s="44">
        <v>-2000</v>
      </c>
      <c r="C158" s="44" t="s">
        <v>194</v>
      </c>
      <c r="D158" s="59" t="s">
        <v>204</v>
      </c>
      <c r="E158" s="48"/>
    </row>
    <row r="159" spans="2:6" ht="42.75" hidden="1">
      <c r="B159" s="44">
        <v>220.55</v>
      </c>
      <c r="C159" s="44"/>
      <c r="D159" s="59" t="s">
        <v>205</v>
      </c>
      <c r="E159" s="48"/>
      <c r="F159" s="79" t="s">
        <v>179</v>
      </c>
    </row>
    <row r="160" spans="2:5" ht="12.75" hidden="1">
      <c r="B160" s="44">
        <v>-1000</v>
      </c>
      <c r="C160" s="44" t="s">
        <v>194</v>
      </c>
      <c r="D160" s="59" t="s">
        <v>205</v>
      </c>
      <c r="E160" s="48"/>
    </row>
    <row r="161" spans="2:5" ht="12.75" hidden="1">
      <c r="B161" s="44">
        <v>-500</v>
      </c>
      <c r="C161" s="44" t="s">
        <v>206</v>
      </c>
      <c r="D161" s="59" t="s">
        <v>205</v>
      </c>
      <c r="E161" s="48"/>
    </row>
    <row r="162" spans="2:5" ht="12.75" hidden="1">
      <c r="B162" s="44">
        <v>-1000</v>
      </c>
      <c r="C162" s="44" t="s">
        <v>194</v>
      </c>
      <c r="D162" s="59" t="s">
        <v>205</v>
      </c>
      <c r="E162" s="48"/>
    </row>
    <row r="163" spans="2:5" ht="12.75" hidden="1">
      <c r="B163" s="59">
        <v>-500</v>
      </c>
      <c r="C163" s="59" t="s">
        <v>206</v>
      </c>
      <c r="D163" s="59" t="s">
        <v>207</v>
      </c>
      <c r="E163" s="48"/>
    </row>
    <row r="164" spans="2:5" ht="12.75" hidden="1">
      <c r="B164" s="59">
        <v>-2200</v>
      </c>
      <c r="C164" s="59" t="s">
        <v>208</v>
      </c>
      <c r="D164" s="59" t="s">
        <v>209</v>
      </c>
      <c r="E164" s="48"/>
    </row>
    <row r="165" spans="2:5" ht="12.75" hidden="1">
      <c r="B165" s="59">
        <v>-3000</v>
      </c>
      <c r="C165" s="59" t="s">
        <v>210</v>
      </c>
      <c r="D165" s="59" t="s">
        <v>211</v>
      </c>
      <c r="E165" s="48"/>
    </row>
    <row r="166" spans="2:6" ht="42.75" hidden="1">
      <c r="B166" s="59">
        <v>200</v>
      </c>
      <c r="C166" s="59" t="s">
        <v>104</v>
      </c>
      <c r="D166" s="59" t="s">
        <v>212</v>
      </c>
      <c r="E166" s="48"/>
      <c r="F166" s="79" t="s">
        <v>179</v>
      </c>
    </row>
    <row r="167" spans="2:6" ht="12.75" hidden="1">
      <c r="B167" s="59">
        <v>1000</v>
      </c>
      <c r="C167" s="59" t="s">
        <v>213</v>
      </c>
      <c r="D167" s="59" t="s">
        <v>69</v>
      </c>
      <c r="E167" s="48"/>
      <c r="F167" s="38" t="s">
        <v>214</v>
      </c>
    </row>
    <row r="168" spans="2:5" ht="12.75" hidden="1">
      <c r="B168" s="59">
        <v>-1000</v>
      </c>
      <c r="C168" s="59" t="s">
        <v>215</v>
      </c>
      <c r="D168" s="59" t="s">
        <v>216</v>
      </c>
      <c r="E168" s="48"/>
    </row>
    <row r="169" spans="2:5" ht="12.75" hidden="1">
      <c r="B169" s="59">
        <v>-1000</v>
      </c>
      <c r="C169" s="59" t="s">
        <v>217</v>
      </c>
      <c r="D169" s="59" t="s">
        <v>218</v>
      </c>
      <c r="E169" s="48"/>
    </row>
    <row r="170" spans="2:5" ht="12.75" hidden="1">
      <c r="B170" s="59">
        <v>-3518</v>
      </c>
      <c r="C170" s="59" t="s">
        <v>219</v>
      </c>
      <c r="D170" s="59" t="s">
        <v>220</v>
      </c>
      <c r="E170" s="48"/>
    </row>
    <row r="171" spans="2:5" ht="12.75" hidden="1">
      <c r="B171" s="59">
        <v>-1000</v>
      </c>
      <c r="C171" s="59" t="s">
        <v>217</v>
      </c>
      <c r="D171" s="59" t="s">
        <v>221</v>
      </c>
      <c r="E171" s="48"/>
    </row>
    <row r="172" spans="2:5" ht="12.75" hidden="1">
      <c r="B172" s="59">
        <v>985</v>
      </c>
      <c r="C172" s="59" t="s">
        <v>222</v>
      </c>
      <c r="D172" s="59" t="s">
        <v>221</v>
      </c>
      <c r="E172" s="48" t="s">
        <v>223</v>
      </c>
    </row>
    <row r="173" spans="2:5" ht="12.75" hidden="1">
      <c r="B173" s="59">
        <v>2300</v>
      </c>
      <c r="C173" s="45" t="s">
        <v>162</v>
      </c>
      <c r="D173" s="81" t="s">
        <v>224</v>
      </c>
      <c r="E173" s="48"/>
    </row>
    <row r="174" spans="2:5" ht="12.75" hidden="1">
      <c r="B174" s="59">
        <v>400</v>
      </c>
      <c r="C174" s="45" t="s">
        <v>104</v>
      </c>
      <c r="D174" s="81" t="s">
        <v>224</v>
      </c>
      <c r="E174" s="48"/>
    </row>
    <row r="175" spans="2:5" ht="12.75" hidden="1">
      <c r="B175" s="59">
        <v>-100</v>
      </c>
      <c r="C175" s="59" t="s">
        <v>225</v>
      </c>
      <c r="D175" s="59" t="s">
        <v>226</v>
      </c>
      <c r="E175" s="48"/>
    </row>
    <row r="176" spans="2:5" ht="12.75" hidden="1">
      <c r="B176" s="59">
        <v>950</v>
      </c>
      <c r="C176" s="45" t="s">
        <v>227</v>
      </c>
      <c r="D176" s="81" t="s">
        <v>228</v>
      </c>
      <c r="E176" s="48" t="s">
        <v>229</v>
      </c>
    </row>
    <row r="177" spans="2:5" ht="12.75" hidden="1">
      <c r="B177" s="59">
        <v>497.5</v>
      </c>
      <c r="C177" s="59" t="s">
        <v>166</v>
      </c>
      <c r="D177" s="59" t="s">
        <v>230</v>
      </c>
      <c r="E177" s="48" t="s">
        <v>229</v>
      </c>
    </row>
    <row r="178" spans="2:5" s="84" customFormat="1" ht="12.75" hidden="1">
      <c r="B178" s="82">
        <v>1045</v>
      </c>
      <c r="C178" s="45" t="s">
        <v>231</v>
      </c>
      <c r="D178" s="59" t="s">
        <v>71</v>
      </c>
      <c r="E178" s="83"/>
    </row>
    <row r="179" spans="2:5" ht="12.75" hidden="1">
      <c r="B179" s="59">
        <v>985.22</v>
      </c>
      <c r="C179" s="59" t="s">
        <v>232</v>
      </c>
      <c r="D179" s="59" t="s">
        <v>233</v>
      </c>
      <c r="E179" s="48" t="s">
        <v>23</v>
      </c>
    </row>
    <row r="180" spans="2:5" ht="12.75" hidden="1">
      <c r="B180" s="59">
        <v>1045</v>
      </c>
      <c r="C180" s="59" t="s">
        <v>123</v>
      </c>
      <c r="D180" s="59" t="s">
        <v>233</v>
      </c>
      <c r="E180" s="48" t="s">
        <v>229</v>
      </c>
    </row>
    <row r="181" spans="2:5" ht="12.75" hidden="1">
      <c r="B181" s="59">
        <v>2463.05</v>
      </c>
      <c r="C181" s="64" t="s">
        <v>234</v>
      </c>
      <c r="D181" s="59" t="s">
        <v>233</v>
      </c>
      <c r="E181" s="48"/>
    </row>
    <row r="182" spans="2:5" ht="12.75" hidden="1">
      <c r="B182" s="59">
        <v>495</v>
      </c>
      <c r="C182" s="59" t="s">
        <v>104</v>
      </c>
      <c r="D182" s="59" t="s">
        <v>235</v>
      </c>
      <c r="E182" s="48"/>
    </row>
    <row r="183" spans="2:5" ht="12.75" hidden="1">
      <c r="B183" s="59">
        <v>-1500</v>
      </c>
      <c r="C183" s="59" t="s">
        <v>215</v>
      </c>
      <c r="D183" s="59" t="s">
        <v>236</v>
      </c>
      <c r="E183" s="48"/>
    </row>
    <row r="184" spans="2:5" ht="12.75" hidden="1">
      <c r="B184" s="59">
        <v>378</v>
      </c>
      <c r="C184" s="59" t="s">
        <v>104</v>
      </c>
      <c r="D184" s="59" t="s">
        <v>237</v>
      </c>
      <c r="E184" s="48"/>
    </row>
    <row r="185" spans="2:5" ht="12.75" hidden="1">
      <c r="B185" s="59">
        <v>-1000</v>
      </c>
      <c r="C185" s="59" t="s">
        <v>238</v>
      </c>
      <c r="D185" s="59" t="s">
        <v>237</v>
      </c>
      <c r="E185" s="48"/>
    </row>
    <row r="186" spans="2:7" ht="12.75" hidden="1">
      <c r="B186" s="59">
        <v>-200</v>
      </c>
      <c r="C186" s="59" t="s">
        <v>239</v>
      </c>
      <c r="D186" s="59" t="s">
        <v>240</v>
      </c>
      <c r="E186" s="48"/>
      <c r="F186" s="85"/>
      <c r="G186" s="86"/>
    </row>
    <row r="187" spans="2:7" ht="14.25" hidden="1">
      <c r="B187" s="59">
        <v>-503</v>
      </c>
      <c r="C187" s="59" t="s">
        <v>241</v>
      </c>
      <c r="D187" s="59" t="s">
        <v>242</v>
      </c>
      <c r="E187" s="48"/>
      <c r="F187" s="87"/>
      <c r="G187" s="88"/>
    </row>
    <row r="188" spans="2:8" ht="25.5" customHeight="1" hidden="1">
      <c r="B188" s="59">
        <v>-1000</v>
      </c>
      <c r="C188" s="59" t="s">
        <v>243</v>
      </c>
      <c r="D188" s="59" t="s">
        <v>73</v>
      </c>
      <c r="E188" s="48"/>
      <c r="F188" s="87"/>
      <c r="G188" s="89"/>
      <c r="H188" s="86"/>
    </row>
    <row r="189" spans="2:8" ht="27" customHeight="1" hidden="1">
      <c r="B189" s="59">
        <v>-250</v>
      </c>
      <c r="C189" s="59" t="s">
        <v>244</v>
      </c>
      <c r="D189" s="59" t="s">
        <v>75</v>
      </c>
      <c r="E189" s="48"/>
      <c r="F189" s="87"/>
      <c r="G189" s="89"/>
      <c r="H189" s="86"/>
    </row>
    <row r="190" spans="2:8" ht="31.5" customHeight="1" hidden="1">
      <c r="B190" s="59">
        <v>-2513</v>
      </c>
      <c r="C190" s="59" t="s">
        <v>245</v>
      </c>
      <c r="D190" s="59" t="s">
        <v>75</v>
      </c>
      <c r="E190" s="48"/>
      <c r="F190" s="87"/>
      <c r="G190" s="89"/>
      <c r="H190" s="86"/>
    </row>
    <row r="191" spans="2:11" ht="22.5" customHeight="1" hidden="1">
      <c r="B191" s="44">
        <v>2090</v>
      </c>
      <c r="C191" s="44" t="s">
        <v>246</v>
      </c>
      <c r="D191" s="59" t="s">
        <v>247</v>
      </c>
      <c r="E191" s="48"/>
      <c r="F191" s="87"/>
      <c r="G191" s="85"/>
      <c r="H191" s="90"/>
      <c r="I191" s="89"/>
      <c r="J191" s="88"/>
      <c r="K191" s="86"/>
    </row>
    <row r="192" spans="2:11" ht="14.25" hidden="1">
      <c r="B192" s="44">
        <v>-2000</v>
      </c>
      <c r="C192" s="44" t="s">
        <v>243</v>
      </c>
      <c r="D192" s="59" t="s">
        <v>78</v>
      </c>
      <c r="E192" s="48"/>
      <c r="F192" s="87"/>
      <c r="G192" s="85"/>
      <c r="H192" s="90"/>
      <c r="I192" s="89"/>
      <c r="J192" s="88"/>
      <c r="K192" s="84"/>
    </row>
    <row r="193" spans="2:11" ht="12.75" customHeight="1" hidden="1">
      <c r="B193" s="44">
        <v>-500</v>
      </c>
      <c r="C193" s="44" t="s">
        <v>248</v>
      </c>
      <c r="D193" s="44" t="s">
        <v>249</v>
      </c>
      <c r="E193" s="48"/>
      <c r="F193" s="188"/>
      <c r="G193" s="189"/>
      <c r="H193" s="189"/>
      <c r="I193" s="189"/>
      <c r="J193" s="189"/>
      <c r="K193" s="189"/>
    </row>
    <row r="194" spans="2:12" ht="29.25" customHeight="1" hidden="1">
      <c r="B194" s="44">
        <v>-605</v>
      </c>
      <c r="C194" s="44" t="s">
        <v>250</v>
      </c>
      <c r="D194" s="44" t="s">
        <v>251</v>
      </c>
      <c r="E194" s="48"/>
      <c r="G194" s="85"/>
      <c r="H194" s="90"/>
      <c r="I194" s="89"/>
      <c r="J194" s="88"/>
      <c r="K194" s="86"/>
      <c r="L194" s="84"/>
    </row>
    <row r="195" spans="2:12" ht="14.25" hidden="1">
      <c r="B195" s="91">
        <v>2463.05</v>
      </c>
      <c r="C195" s="44" t="s">
        <v>234</v>
      </c>
      <c r="D195" s="44" t="s">
        <v>252</v>
      </c>
      <c r="E195" s="48"/>
      <c r="G195" s="87"/>
      <c r="H195" s="89"/>
      <c r="I195" s="92"/>
      <c r="J195" s="89"/>
      <c r="K195" s="88"/>
      <c r="L195" s="86"/>
    </row>
    <row r="196" spans="2:12" ht="14.25" hidden="1">
      <c r="B196" s="59">
        <v>700</v>
      </c>
      <c r="C196" s="44" t="s">
        <v>253</v>
      </c>
      <c r="D196" s="44" t="s">
        <v>254</v>
      </c>
      <c r="E196" s="48"/>
      <c r="G196" s="87"/>
      <c r="H196" s="89"/>
      <c r="I196" s="90"/>
      <c r="J196" s="89"/>
      <c r="K196" s="88"/>
      <c r="L196" s="86"/>
    </row>
    <row r="197" spans="2:12" ht="14.25" hidden="1">
      <c r="B197" s="44">
        <v>-300</v>
      </c>
      <c r="C197" s="44" t="s">
        <v>255</v>
      </c>
      <c r="D197" s="44" t="s">
        <v>256</v>
      </c>
      <c r="E197" s="48"/>
      <c r="G197" s="87"/>
      <c r="H197" s="89"/>
      <c r="I197" s="90"/>
      <c r="J197" s="89"/>
      <c r="K197" s="88"/>
      <c r="L197" s="86"/>
    </row>
    <row r="198" spans="2:12" ht="14.25" hidden="1">
      <c r="B198" s="44">
        <v>-1006</v>
      </c>
      <c r="C198" s="44" t="s">
        <v>257</v>
      </c>
      <c r="D198" s="44" t="s">
        <v>258</v>
      </c>
      <c r="E198" s="48"/>
      <c r="G198" s="87"/>
      <c r="H198" s="89"/>
      <c r="I198" s="90"/>
      <c r="J198" s="89"/>
      <c r="K198" s="88"/>
      <c r="L198" s="86"/>
    </row>
    <row r="199" spans="2:12" ht="14.25" hidden="1">
      <c r="B199" s="59">
        <v>94.28</v>
      </c>
      <c r="C199" s="44" t="s">
        <v>259</v>
      </c>
      <c r="D199" s="44" t="s">
        <v>260</v>
      </c>
      <c r="E199" s="48"/>
      <c r="G199" s="87"/>
      <c r="H199" s="89"/>
      <c r="I199" s="90"/>
      <c r="J199" s="89"/>
      <c r="K199" s="88"/>
      <c r="L199" s="84"/>
    </row>
    <row r="200" spans="2:12" ht="12.75" customHeight="1" hidden="1">
      <c r="B200" s="59">
        <v>-1000</v>
      </c>
      <c r="C200" s="44" t="s">
        <v>243</v>
      </c>
      <c r="D200" s="44" t="s">
        <v>260</v>
      </c>
      <c r="E200" s="48"/>
      <c r="G200" s="84"/>
      <c r="H200" s="84"/>
      <c r="I200" s="84"/>
      <c r="J200" s="84"/>
      <c r="K200" s="84"/>
      <c r="L200" s="84"/>
    </row>
    <row r="201" spans="2:12" ht="12.75" customHeight="1" hidden="1">
      <c r="B201" s="59">
        <v>942.86</v>
      </c>
      <c r="C201" s="44" t="s">
        <v>259</v>
      </c>
      <c r="D201" s="44" t="s">
        <v>86</v>
      </c>
      <c r="E201" s="48"/>
      <c r="G201" s="84"/>
      <c r="H201" s="84"/>
      <c r="I201" s="84"/>
      <c r="J201" s="84"/>
      <c r="K201" s="84"/>
      <c r="L201" s="84"/>
    </row>
    <row r="202" spans="2:5" ht="13.5" hidden="1" thickBot="1">
      <c r="B202" s="93">
        <v>-300</v>
      </c>
      <c r="C202" s="93" t="s">
        <v>261</v>
      </c>
      <c r="D202" s="93" t="s">
        <v>88</v>
      </c>
      <c r="E202" s="94" t="s">
        <v>262</v>
      </c>
    </row>
    <row r="203" spans="2:6" ht="12.75" hidden="1">
      <c r="B203" s="98">
        <v>-100</v>
      </c>
      <c r="C203" s="98" t="s">
        <v>263</v>
      </c>
      <c r="D203" s="98" t="s">
        <v>264</v>
      </c>
      <c r="E203" s="48"/>
      <c r="F203" s="38" t="s">
        <v>286</v>
      </c>
    </row>
    <row r="204" spans="2:6" ht="12.75" hidden="1">
      <c r="B204" s="63">
        <v>1000</v>
      </c>
      <c r="C204" s="63" t="s">
        <v>265</v>
      </c>
      <c r="D204" s="63" t="s">
        <v>266</v>
      </c>
      <c r="E204" s="48"/>
      <c r="F204" s="38" t="s">
        <v>285</v>
      </c>
    </row>
    <row r="205" spans="2:6" ht="12.75" hidden="1">
      <c r="B205" s="63">
        <v>2460</v>
      </c>
      <c r="C205" s="63" t="s">
        <v>267</v>
      </c>
      <c r="D205" s="63" t="s">
        <v>268</v>
      </c>
      <c r="E205" s="48"/>
      <c r="F205" s="38" t="s">
        <v>285</v>
      </c>
    </row>
    <row r="206" spans="2:6" ht="12.75" hidden="1">
      <c r="B206" s="63">
        <v>1500</v>
      </c>
      <c r="C206" s="63" t="s">
        <v>155</v>
      </c>
      <c r="D206" s="63" t="s">
        <v>95</v>
      </c>
      <c r="E206" s="48"/>
      <c r="F206" s="38" t="s">
        <v>285</v>
      </c>
    </row>
    <row r="207" spans="2:6" ht="12.75" hidden="1">
      <c r="B207" s="63">
        <v>-1000</v>
      </c>
      <c r="C207" s="63" t="s">
        <v>269</v>
      </c>
      <c r="D207" s="63" t="s">
        <v>97</v>
      </c>
      <c r="E207" s="48"/>
      <c r="F207" s="38" t="s">
        <v>285</v>
      </c>
    </row>
    <row r="208" spans="2:6" ht="12.75" hidden="1">
      <c r="B208" s="63">
        <v>-500</v>
      </c>
      <c r="C208" s="63" t="s">
        <v>239</v>
      </c>
      <c r="D208" s="63" t="s">
        <v>270</v>
      </c>
      <c r="E208" s="48"/>
      <c r="F208" s="38" t="s">
        <v>285</v>
      </c>
    </row>
    <row r="209" spans="2:11" ht="14.25" hidden="1">
      <c r="B209" s="59">
        <v>943</v>
      </c>
      <c r="C209" s="59" t="s">
        <v>271</v>
      </c>
      <c r="D209" s="59" t="s">
        <v>272</v>
      </c>
      <c r="E209" s="48" t="s">
        <v>273</v>
      </c>
      <c r="F209" s="85"/>
      <c r="G209" s="89"/>
      <c r="H209" s="89"/>
      <c r="I209" s="88"/>
      <c r="J209" s="86"/>
      <c r="K209" s="84"/>
    </row>
    <row r="210" spans="2:11" ht="14.25" hidden="1">
      <c r="B210" s="59">
        <v>-10</v>
      </c>
      <c r="C210" s="59" t="s">
        <v>274</v>
      </c>
      <c r="D210" s="59" t="s">
        <v>272</v>
      </c>
      <c r="E210" s="48"/>
      <c r="F210" s="87"/>
      <c r="G210" s="85"/>
      <c r="H210" s="90"/>
      <c r="I210" s="89"/>
      <c r="J210" s="88"/>
      <c r="K210" s="86"/>
    </row>
    <row r="211" spans="2:11" ht="14.25" hidden="1">
      <c r="B211" s="59">
        <v>1502.46</v>
      </c>
      <c r="C211" s="42" t="s">
        <v>287</v>
      </c>
      <c r="D211" s="59" t="s">
        <v>275</v>
      </c>
      <c r="E211" s="48"/>
      <c r="F211" s="87"/>
      <c r="G211" s="85"/>
      <c r="H211" s="92"/>
      <c r="I211" s="89"/>
      <c r="J211" s="88"/>
      <c r="K211" s="86"/>
    </row>
    <row r="212" spans="2:11" ht="14.25" hidden="1">
      <c r="B212" s="59">
        <v>942.86</v>
      </c>
      <c r="C212" s="59" t="s">
        <v>259</v>
      </c>
      <c r="D212" s="59" t="s">
        <v>98</v>
      </c>
      <c r="E212" s="48"/>
      <c r="F212" s="87"/>
      <c r="G212" s="85"/>
      <c r="H212" s="92"/>
      <c r="I212" s="89"/>
      <c r="J212" s="88"/>
      <c r="K212" s="86"/>
    </row>
    <row r="213" spans="2:11" ht="14.25" hidden="1">
      <c r="B213" s="59">
        <v>2956</v>
      </c>
      <c r="C213" s="59" t="s">
        <v>234</v>
      </c>
      <c r="D213" s="59" t="s">
        <v>276</v>
      </c>
      <c r="E213" s="48"/>
      <c r="F213" s="87"/>
      <c r="G213" s="85"/>
      <c r="H213" s="92"/>
      <c r="I213" s="89"/>
      <c r="J213" s="88"/>
      <c r="K213" s="86"/>
    </row>
    <row r="214" spans="2:11" ht="14.25" hidden="1">
      <c r="B214" s="59">
        <v>-502.51</v>
      </c>
      <c r="C214" s="59" t="s">
        <v>277</v>
      </c>
      <c r="D214" s="59" t="s">
        <v>278</v>
      </c>
      <c r="E214" s="48"/>
      <c r="F214" s="87"/>
      <c r="G214" s="85"/>
      <c r="H214" s="90"/>
      <c r="I214" s="89"/>
      <c r="J214" s="88"/>
      <c r="K214" s="86"/>
    </row>
    <row r="215" spans="2:11" ht="14.25" hidden="1">
      <c r="B215" s="59">
        <v>-500</v>
      </c>
      <c r="C215" s="59" t="s">
        <v>239</v>
      </c>
      <c r="D215" s="59" t="s">
        <v>278</v>
      </c>
      <c r="E215" s="48"/>
      <c r="F215" s="87"/>
      <c r="G215" s="85"/>
      <c r="H215" s="92"/>
      <c r="I215" s="89"/>
      <c r="J215" s="88"/>
      <c r="K215" s="84"/>
    </row>
    <row r="216" spans="2:11" ht="12.75" customHeight="1" hidden="1">
      <c r="B216" s="59">
        <v>985.22</v>
      </c>
      <c r="C216" s="59" t="s">
        <v>288</v>
      </c>
      <c r="D216" s="59" t="s">
        <v>278</v>
      </c>
      <c r="E216" s="48"/>
      <c r="F216" s="188"/>
      <c r="G216" s="84"/>
      <c r="H216" s="84"/>
      <c r="I216" s="84"/>
      <c r="J216" s="84"/>
      <c r="K216" s="84"/>
    </row>
    <row r="217" spans="2:11" ht="12.75" customHeight="1" hidden="1">
      <c r="B217" s="59">
        <v>256.71</v>
      </c>
      <c r="C217" s="59" t="s">
        <v>288</v>
      </c>
      <c r="D217" s="59" t="s">
        <v>103</v>
      </c>
      <c r="E217" s="48"/>
      <c r="F217" s="188"/>
      <c r="G217" s="84"/>
      <c r="H217" s="84"/>
      <c r="I217" s="84"/>
      <c r="J217" s="84"/>
      <c r="K217" s="84"/>
    </row>
    <row r="218" spans="2:5" ht="12.75" hidden="1">
      <c r="B218" s="59">
        <v>942.86</v>
      </c>
      <c r="C218" s="59" t="s">
        <v>305</v>
      </c>
      <c r="D218" s="59" t="s">
        <v>103</v>
      </c>
      <c r="E218" s="48"/>
    </row>
    <row r="219" spans="2:5" ht="12.75" hidden="1">
      <c r="B219" s="59">
        <v>2090</v>
      </c>
      <c r="C219" s="59" t="s">
        <v>304</v>
      </c>
      <c r="D219" s="59" t="s">
        <v>103</v>
      </c>
      <c r="E219" s="48" t="s">
        <v>303</v>
      </c>
    </row>
    <row r="220" spans="2:5" ht="12.75" hidden="1">
      <c r="B220" s="59">
        <v>-3016</v>
      </c>
      <c r="C220" s="59" t="s">
        <v>290</v>
      </c>
      <c r="D220" s="59" t="s">
        <v>289</v>
      </c>
      <c r="E220" s="48"/>
    </row>
    <row r="221" spans="2:5" ht="12.75" hidden="1">
      <c r="B221" s="59">
        <v>398</v>
      </c>
      <c r="C221" s="59" t="s">
        <v>302</v>
      </c>
      <c r="D221" s="59" t="s">
        <v>105</v>
      </c>
      <c r="E221" s="48" t="s">
        <v>303</v>
      </c>
    </row>
    <row r="222" spans="2:5" ht="12.75" hidden="1">
      <c r="B222" s="59">
        <v>497.5</v>
      </c>
      <c r="C222" s="42" t="s">
        <v>287</v>
      </c>
      <c r="D222" s="59" t="s">
        <v>291</v>
      </c>
      <c r="E222" s="48"/>
    </row>
    <row r="223" spans="2:5" ht="12.75" hidden="1">
      <c r="B223" s="59">
        <v>-1006</v>
      </c>
      <c r="C223" s="59" t="s">
        <v>277</v>
      </c>
      <c r="D223" s="59" t="s">
        <v>292</v>
      </c>
      <c r="E223" s="48"/>
    </row>
    <row r="224" spans="2:5" ht="12.75" hidden="1">
      <c r="B224" s="59">
        <v>-100</v>
      </c>
      <c r="C224" s="59" t="s">
        <v>294</v>
      </c>
      <c r="D224" s="59" t="s">
        <v>293</v>
      </c>
      <c r="E224" s="48"/>
    </row>
    <row r="225" spans="2:5" ht="12.75" hidden="1">
      <c r="B225" s="59">
        <v>-1106</v>
      </c>
      <c r="C225" s="59" t="s">
        <v>290</v>
      </c>
      <c r="D225" s="59" t="s">
        <v>295</v>
      </c>
      <c r="E225" s="48"/>
    </row>
    <row r="226" spans="2:5" ht="12.75" hidden="1">
      <c r="B226" s="59">
        <v>-100</v>
      </c>
      <c r="C226" s="59" t="s">
        <v>297</v>
      </c>
      <c r="D226" s="59" t="s">
        <v>295</v>
      </c>
      <c r="E226" s="48"/>
    </row>
    <row r="227" spans="2:5" ht="12.75" hidden="1">
      <c r="B227" s="59">
        <v>-503</v>
      </c>
      <c r="C227" s="59" t="s">
        <v>277</v>
      </c>
      <c r="D227" s="59" t="s">
        <v>296</v>
      </c>
      <c r="E227" s="48"/>
    </row>
    <row r="228" spans="2:5" ht="12.75" hidden="1">
      <c r="B228" s="59">
        <v>200</v>
      </c>
      <c r="C228" s="59" t="s">
        <v>306</v>
      </c>
      <c r="D228" s="59" t="s">
        <v>296</v>
      </c>
      <c r="E228" s="48"/>
    </row>
    <row r="229" spans="2:5" ht="12.75" hidden="1">
      <c r="B229" s="59">
        <v>3000</v>
      </c>
      <c r="C229" s="59" t="s">
        <v>284</v>
      </c>
      <c r="D229" s="59" t="s">
        <v>24</v>
      </c>
      <c r="E229" s="48"/>
    </row>
    <row r="230" spans="2:5" ht="12.75" hidden="1">
      <c r="B230" s="59">
        <v>-1006</v>
      </c>
      <c r="C230" s="59" t="s">
        <v>277</v>
      </c>
      <c r="D230" s="59" t="s">
        <v>298</v>
      </c>
      <c r="E230" s="48"/>
    </row>
    <row r="231" spans="2:5" ht="12.75" hidden="1">
      <c r="B231" s="59">
        <v>-2000</v>
      </c>
      <c r="C231" s="59" t="s">
        <v>299</v>
      </c>
      <c r="D231" s="59" t="s">
        <v>298</v>
      </c>
      <c r="E231" s="48"/>
    </row>
    <row r="232" spans="2:5" ht="12.75" hidden="1">
      <c r="B232" s="59">
        <v>-2000</v>
      </c>
      <c r="C232" s="59" t="s">
        <v>300</v>
      </c>
      <c r="D232" s="59" t="s">
        <v>25</v>
      </c>
      <c r="E232" s="48"/>
    </row>
    <row r="233" spans="2:5" ht="12.75" hidden="1">
      <c r="B233" s="59">
        <v>471.43</v>
      </c>
      <c r="C233" s="59" t="s">
        <v>307</v>
      </c>
      <c r="D233" s="59" t="s">
        <v>25</v>
      </c>
      <c r="E233" s="48"/>
    </row>
    <row r="234" spans="2:5" ht="12.75" hidden="1">
      <c r="B234" s="59">
        <v>-1006</v>
      </c>
      <c r="C234" s="59" t="s">
        <v>277</v>
      </c>
      <c r="D234" s="59" t="s">
        <v>279</v>
      </c>
      <c r="E234" s="48"/>
    </row>
    <row r="235" spans="2:5" ht="12.75" hidden="1">
      <c r="B235" s="59">
        <v>650.73</v>
      </c>
      <c r="C235" s="59" t="s">
        <v>282</v>
      </c>
      <c r="D235" s="59" t="s">
        <v>281</v>
      </c>
      <c r="E235" s="48"/>
    </row>
    <row r="236" spans="2:5" ht="12.75" hidden="1">
      <c r="B236" s="59">
        <v>497.5</v>
      </c>
      <c r="C236" s="59" t="s">
        <v>308</v>
      </c>
      <c r="D236" s="59" t="s">
        <v>283</v>
      </c>
      <c r="E236" s="48" t="s">
        <v>280</v>
      </c>
    </row>
    <row r="237" spans="2:5" ht="12.75" hidden="1">
      <c r="B237" s="59">
        <v>942.86</v>
      </c>
      <c r="C237" s="59" t="s">
        <v>259</v>
      </c>
      <c r="D237" s="59" t="s">
        <v>283</v>
      </c>
      <c r="E237" s="48"/>
    </row>
    <row r="238" spans="2:6" ht="12.75" hidden="1">
      <c r="B238" s="43">
        <v>-1005.04</v>
      </c>
      <c r="C238" s="43" t="s">
        <v>301</v>
      </c>
      <c r="D238" s="43" t="s">
        <v>283</v>
      </c>
      <c r="E238" s="94" t="s">
        <v>262</v>
      </c>
      <c r="F238" s="38" t="s">
        <v>309</v>
      </c>
    </row>
    <row r="239" spans="2:5" ht="12.75" hidden="1">
      <c r="B239" s="59">
        <v>1881</v>
      </c>
      <c r="C239" s="59" t="s">
        <v>282</v>
      </c>
      <c r="D239" s="59" t="s">
        <v>310</v>
      </c>
      <c r="E239" s="48"/>
    </row>
    <row r="240" spans="2:5" ht="12.75" hidden="1">
      <c r="B240" s="59">
        <v>-300</v>
      </c>
      <c r="C240" s="59" t="s">
        <v>239</v>
      </c>
      <c r="D240" s="59" t="s">
        <v>310</v>
      </c>
      <c r="E240" s="48"/>
    </row>
    <row r="241" spans="2:5" ht="12.75" hidden="1">
      <c r="B241" s="59">
        <v>2042.5</v>
      </c>
      <c r="C241" s="59"/>
      <c r="D241" s="59" t="s">
        <v>311</v>
      </c>
      <c r="E241" s="48"/>
    </row>
    <row r="242" spans="2:5" ht="12.75" hidden="1">
      <c r="B242" s="59">
        <v>471.43</v>
      </c>
      <c r="C242" s="59"/>
      <c r="D242" s="59" t="s">
        <v>312</v>
      </c>
      <c r="E242" s="48"/>
    </row>
    <row r="243" spans="2:5" ht="12.75" hidden="1">
      <c r="B243" s="59">
        <v>-1671.67</v>
      </c>
      <c r="C243" s="59" t="s">
        <v>322</v>
      </c>
      <c r="D243" s="59" t="s">
        <v>312</v>
      </c>
      <c r="E243" s="48"/>
    </row>
    <row r="244" spans="2:5" ht="12.75" hidden="1">
      <c r="B244" s="59">
        <v>-1612.59</v>
      </c>
      <c r="C244" s="59" t="s">
        <v>323</v>
      </c>
      <c r="D244" s="59" t="s">
        <v>312</v>
      </c>
      <c r="E244" s="48"/>
    </row>
    <row r="245" spans="2:5" ht="12.75" hidden="1">
      <c r="B245" s="59">
        <v>942.86</v>
      </c>
      <c r="C245" s="59"/>
      <c r="D245" s="59" t="s">
        <v>313</v>
      </c>
      <c r="E245" s="48"/>
    </row>
    <row r="246" spans="2:5" ht="12.75" hidden="1">
      <c r="B246" s="59">
        <v>500</v>
      </c>
      <c r="C246" s="99" t="s">
        <v>314</v>
      </c>
      <c r="D246" s="59" t="s">
        <v>313</v>
      </c>
      <c r="E246" s="48"/>
    </row>
    <row r="247" spans="2:5" ht="12.75" hidden="1">
      <c r="B247" s="59">
        <v>985</v>
      </c>
      <c r="C247" s="48"/>
      <c r="D247" s="59" t="s">
        <v>313</v>
      </c>
      <c r="E247" s="48"/>
    </row>
    <row r="248" spans="2:5" ht="12.75" hidden="1">
      <c r="B248" s="59">
        <v>99</v>
      </c>
      <c r="C248" s="48"/>
      <c r="D248" s="59" t="s">
        <v>315</v>
      </c>
      <c r="E248" s="48"/>
    </row>
    <row r="249" spans="2:5" ht="12.75" hidden="1">
      <c r="B249" s="59">
        <v>-1206.1</v>
      </c>
      <c r="C249" s="48" t="s">
        <v>324</v>
      </c>
      <c r="D249" s="59" t="s">
        <v>109</v>
      </c>
      <c r="E249" s="48"/>
    </row>
    <row r="250" spans="2:5" ht="12.75" hidden="1">
      <c r="B250" s="59">
        <v>942.86</v>
      </c>
      <c r="C250" s="32" t="s">
        <v>259</v>
      </c>
      <c r="D250" s="59" t="s">
        <v>316</v>
      </c>
      <c r="E250" s="48"/>
    </row>
    <row r="251" spans="2:5" ht="12.75" hidden="1">
      <c r="B251" s="59">
        <v>-2000</v>
      </c>
      <c r="C251" s="48" t="s">
        <v>299</v>
      </c>
      <c r="D251" s="59" t="s">
        <v>316</v>
      </c>
      <c r="E251" s="48"/>
    </row>
    <row r="252" spans="2:5" ht="12.75" hidden="1">
      <c r="B252" s="59">
        <v>-1006</v>
      </c>
      <c r="C252" s="48" t="s">
        <v>277</v>
      </c>
      <c r="D252" s="59" t="s">
        <v>317</v>
      </c>
      <c r="E252" s="48"/>
    </row>
    <row r="253" spans="2:5" ht="12.75" hidden="1">
      <c r="B253" s="59">
        <v>1045</v>
      </c>
      <c r="C253" s="32" t="s">
        <v>320</v>
      </c>
      <c r="D253" s="59" t="s">
        <v>319</v>
      </c>
      <c r="E253" s="48" t="s">
        <v>318</v>
      </c>
    </row>
    <row r="254" spans="2:5" ht="12.75" hidden="1">
      <c r="B254" s="59">
        <v>990</v>
      </c>
      <c r="C254" s="48" t="s">
        <v>332</v>
      </c>
      <c r="D254" s="59" t="s">
        <v>321</v>
      </c>
      <c r="E254" s="48"/>
    </row>
    <row r="255" spans="2:5" ht="12.75" hidden="1">
      <c r="B255" s="59">
        <v>500</v>
      </c>
      <c r="C255" s="48" t="s">
        <v>325</v>
      </c>
      <c r="D255" s="59" t="s">
        <v>321</v>
      </c>
      <c r="E255" s="48" t="s">
        <v>318</v>
      </c>
    </row>
    <row r="256" spans="2:5" ht="12.75" hidden="1">
      <c r="B256" s="59">
        <v>495</v>
      </c>
      <c r="C256" s="96" t="s">
        <v>334</v>
      </c>
      <c r="D256" s="59" t="s">
        <v>321</v>
      </c>
      <c r="E256" s="48" t="s">
        <v>318</v>
      </c>
    </row>
    <row r="257" spans="2:5" ht="12.75" hidden="1">
      <c r="B257" s="59">
        <v>490</v>
      </c>
      <c r="C257" s="48" t="s">
        <v>331</v>
      </c>
      <c r="D257" s="59" t="s">
        <v>326</v>
      </c>
      <c r="E257" s="48"/>
    </row>
    <row r="258" spans="2:5" ht="12.75" hidden="1">
      <c r="B258" s="59">
        <v>2000</v>
      </c>
      <c r="C258" s="48" t="s">
        <v>327</v>
      </c>
      <c r="D258" s="59" t="s">
        <v>326</v>
      </c>
      <c r="E258" s="48" t="s">
        <v>328</v>
      </c>
    </row>
    <row r="259" spans="2:5" ht="12.75" hidden="1">
      <c r="B259" s="59">
        <v>920.77</v>
      </c>
      <c r="C259" s="48" t="s">
        <v>333</v>
      </c>
      <c r="D259" s="59" t="s">
        <v>326</v>
      </c>
      <c r="E259" s="48"/>
    </row>
    <row r="260" spans="2:5" ht="12.75" hidden="1">
      <c r="B260" s="59">
        <v>500</v>
      </c>
      <c r="C260" s="96" t="s">
        <v>330</v>
      </c>
      <c r="D260" s="59" t="s">
        <v>329</v>
      </c>
      <c r="E260" s="48"/>
    </row>
    <row r="261" spans="2:5" ht="12.75" hidden="1">
      <c r="B261" s="59"/>
      <c r="C261" s="48"/>
      <c r="D261" s="59"/>
      <c r="E261" s="48"/>
    </row>
    <row r="262" spans="2:5" ht="12.75" hidden="1">
      <c r="B262" s="59"/>
      <c r="C262" s="59"/>
      <c r="D262" s="59"/>
      <c r="E262" s="48"/>
    </row>
    <row r="263" spans="2:5" ht="12.75" hidden="1">
      <c r="B263" s="59"/>
      <c r="C263" s="59"/>
      <c r="D263" s="59"/>
      <c r="E263" s="48"/>
    </row>
    <row r="264" spans="2:5" ht="12.75" hidden="1">
      <c r="B264" s="59"/>
      <c r="C264" s="59"/>
      <c r="D264" s="59"/>
      <c r="E264" s="48"/>
    </row>
    <row r="265" spans="2:5" ht="12.75" hidden="1">
      <c r="B265" s="59"/>
      <c r="C265" s="59"/>
      <c r="D265" s="59"/>
      <c r="E265" s="48"/>
    </row>
    <row r="266" spans="2:5" ht="12.75" hidden="1">
      <c r="B266" s="59"/>
      <c r="C266" s="59"/>
      <c r="D266" s="59"/>
      <c r="E266" s="48"/>
    </row>
    <row r="267" spans="2:5" ht="12.75" hidden="1">
      <c r="B267" s="59"/>
      <c r="C267" s="59"/>
      <c r="D267" s="59"/>
      <c r="E267" s="48"/>
    </row>
    <row r="268" spans="2:5" ht="12.75" hidden="1">
      <c r="B268" s="59"/>
      <c r="C268" s="59"/>
      <c r="D268" s="59"/>
      <c r="E268" s="48"/>
    </row>
    <row r="269" spans="2:5" ht="12.75" hidden="1">
      <c r="B269" s="59"/>
      <c r="C269" s="59"/>
      <c r="D269" s="59"/>
      <c r="E269" s="48"/>
    </row>
    <row r="270" spans="2:5" ht="12.75" hidden="1">
      <c r="B270" s="59"/>
      <c r="C270" s="59"/>
      <c r="D270" s="59"/>
      <c r="E270" s="48"/>
    </row>
    <row r="271" ht="12.75" hidden="1"/>
  </sheetData>
  <sheetProtection/>
  <mergeCells count="5">
    <mergeCell ref="B14:B15"/>
    <mergeCell ref="B16:B17"/>
    <mergeCell ref="B18:B20"/>
    <mergeCell ref="B21:B22"/>
    <mergeCell ref="B23:B24"/>
  </mergeCells>
  <hyperlinks>
    <hyperlink ref="F142" r:id="rId1" display="https://money.yandex.ru/payment.xml?payment-id=298645437502020004&amp;scid="/>
    <hyperlink ref="F141" r:id="rId2" display="https://money.yandex.ru/payment.xml?payment-id=597241274848050009&amp;scid=767"/>
    <hyperlink ref="F140" r:id="rId3" display="https://money.yandex.ru/payment.xml?payment-id=298560998758032004&amp;scid="/>
    <hyperlink ref="F139" r:id="rId4" display="https://money.yandex.ru/payment.xml?payment-id=298552751249096004&amp;scid="/>
    <hyperlink ref="F145" r:id="rId5" display="https://money.yandex.ru/payment.xml?payment-id=300215542916019004&amp;scid="/>
    <hyperlink ref="F152" r:id="rId6" display="https://money.yandex.ru/payment.xml?payment-id=301779599673018004&amp;scid="/>
    <hyperlink ref="F155" r:id="rId7" display="https://money.yandex.ru/payment.xml?payment-id=604069017608076009&amp;scid=767"/>
    <hyperlink ref="F156" r:id="rId8" display="https://money.yandex.ru/payment.xml?payment-id=302169935258038004&amp;scid="/>
    <hyperlink ref="F157" r:id="rId9" display="https://money.yandex.ru/payment.xml?payment-id=604349405802028009&amp;scid="/>
    <hyperlink ref="F159" r:id="rId10" display="https://money.yandex.ru/payment.xml?payment-id=605253447066002009&amp;scid=767"/>
    <hyperlink ref="F166" r:id="rId11" display="https://money.yandex.ru/payment.xml?payment-id=605253447066002009&amp;scid=767"/>
  </hyperlinks>
  <printOptions/>
  <pageMargins left="0.35" right="0.36" top="0.28" bottom="0.28" header="0.17" footer="0.25"/>
  <pageSetup fitToHeight="1" fitToWidth="1" horizontalDpi="600" verticalDpi="600" orientation="portrait" scale="73" r:id="rId13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28">
      <selection activeCell="D47" sqref="D47"/>
    </sheetView>
  </sheetViews>
  <sheetFormatPr defaultColWidth="9.140625" defaultRowHeight="12.75"/>
  <cols>
    <col min="1" max="1" width="40.57421875" style="0" customWidth="1"/>
    <col min="2" max="2" width="12.00390625" style="0" bestFit="1" customWidth="1"/>
    <col min="3" max="3" width="22.421875" style="0" customWidth="1"/>
    <col min="4" max="4" width="17.7109375" style="0" bestFit="1" customWidth="1"/>
    <col min="5" max="5" width="11.28125" style="0" bestFit="1" customWidth="1"/>
  </cols>
  <sheetData>
    <row r="1" spans="1:5" ht="12.75">
      <c r="A1" s="128" t="s">
        <v>344</v>
      </c>
      <c r="B1" s="129">
        <v>2455</v>
      </c>
      <c r="C1" s="137" t="s">
        <v>346</v>
      </c>
      <c r="D1" s="124"/>
      <c r="E1" s="29" t="s">
        <v>343</v>
      </c>
    </row>
    <row r="2" spans="1:5" ht="12.75">
      <c r="A2" s="130" t="s">
        <v>345</v>
      </c>
      <c r="B2" s="131">
        <v>4300</v>
      </c>
      <c r="C2" s="137" t="s">
        <v>347</v>
      </c>
      <c r="D2" s="124"/>
      <c r="E2" s="29" t="s">
        <v>343</v>
      </c>
    </row>
    <row r="3" spans="1:5" ht="12.75">
      <c r="A3" s="132"/>
      <c r="B3" s="133">
        <v>1000</v>
      </c>
      <c r="C3" s="138" t="s">
        <v>348</v>
      </c>
      <c r="D3" s="36" t="s">
        <v>349</v>
      </c>
      <c r="E3" s="104"/>
    </row>
    <row r="4" spans="1:5" ht="12.75">
      <c r="A4" s="134"/>
      <c r="B4" s="131">
        <v>1000</v>
      </c>
      <c r="C4" s="138" t="s">
        <v>350</v>
      </c>
      <c r="D4" s="124"/>
      <c r="E4" s="29"/>
    </row>
    <row r="5" spans="1:5" ht="13.5" thickBot="1">
      <c r="A5" s="135"/>
      <c r="B5" s="136">
        <v>5000</v>
      </c>
      <c r="C5" s="137" t="s">
        <v>351</v>
      </c>
      <c r="D5" s="124"/>
      <c r="E5" s="29"/>
    </row>
    <row r="6" spans="1:5" ht="12.75">
      <c r="A6" s="139"/>
      <c r="B6" s="140"/>
      <c r="C6" s="141"/>
      <c r="D6" s="142"/>
      <c r="E6" s="143"/>
    </row>
    <row r="7" spans="1:6" ht="12.75">
      <c r="A7" s="33" t="s">
        <v>361</v>
      </c>
      <c r="B7">
        <f>SUM(B1:B5)</f>
        <v>13755</v>
      </c>
      <c r="D7" t="s">
        <v>466</v>
      </c>
      <c r="E7" t="s">
        <v>468</v>
      </c>
      <c r="F7" t="s">
        <v>467</v>
      </c>
    </row>
    <row r="8" spans="1:6" ht="12.75">
      <c r="A8" s="153" t="s">
        <v>354</v>
      </c>
      <c r="B8" s="122">
        <v>4000</v>
      </c>
      <c r="D8" s="145" t="s">
        <v>355</v>
      </c>
      <c r="E8" s="146">
        <v>500</v>
      </c>
      <c r="F8" s="147">
        <v>500</v>
      </c>
    </row>
    <row r="9" spans="1:6" ht="12.75">
      <c r="A9" t="s">
        <v>415</v>
      </c>
      <c r="B9" s="122">
        <v>1100</v>
      </c>
      <c r="D9" s="145" t="s">
        <v>346</v>
      </c>
      <c r="E9" s="146">
        <v>500</v>
      </c>
      <c r="F9" s="147">
        <v>500</v>
      </c>
    </row>
    <row r="10" spans="1:6" ht="12.75">
      <c r="A10" s="153" t="s">
        <v>414</v>
      </c>
      <c r="B10" s="122">
        <v>300</v>
      </c>
      <c r="D10" s="145" t="s">
        <v>347</v>
      </c>
      <c r="E10" s="146">
        <v>1000</v>
      </c>
      <c r="F10" s="147">
        <v>1000</v>
      </c>
    </row>
    <row r="11" spans="1:6" ht="12.75">
      <c r="A11" s="153" t="s">
        <v>418</v>
      </c>
      <c r="B11" s="122">
        <v>200</v>
      </c>
      <c r="D11" s="145" t="s">
        <v>356</v>
      </c>
      <c r="E11" s="146">
        <v>500</v>
      </c>
      <c r="F11" s="147">
        <v>500</v>
      </c>
    </row>
    <row r="12" spans="1:6" ht="12.75">
      <c r="A12" t="s">
        <v>416</v>
      </c>
      <c r="B12" s="122">
        <v>700</v>
      </c>
      <c r="D12" s="145" t="s">
        <v>342</v>
      </c>
      <c r="E12" s="146">
        <v>500</v>
      </c>
      <c r="F12" s="147">
        <v>500</v>
      </c>
    </row>
    <row r="13" spans="1:6" ht="12.75">
      <c r="A13" s="153" t="s">
        <v>446</v>
      </c>
      <c r="B13" s="122">
        <v>13000</v>
      </c>
      <c r="D13" s="145" t="s">
        <v>351</v>
      </c>
      <c r="E13" s="146">
        <v>500</v>
      </c>
      <c r="F13" s="147">
        <v>500</v>
      </c>
    </row>
    <row r="14" spans="1:6" ht="12.75">
      <c r="A14" s="153" t="s">
        <v>498</v>
      </c>
      <c r="B14" s="122">
        <v>1000</v>
      </c>
      <c r="D14" s="145" t="s">
        <v>357</v>
      </c>
      <c r="E14" s="146">
        <v>500</v>
      </c>
      <c r="F14" s="147">
        <v>500</v>
      </c>
    </row>
    <row r="15" spans="1:6" ht="12.75">
      <c r="A15" s="153" t="s">
        <v>461</v>
      </c>
      <c r="B15" s="122">
        <v>4500</v>
      </c>
      <c r="D15" s="167"/>
      <c r="E15" s="168"/>
      <c r="F15" s="169"/>
    </row>
    <row r="16" spans="1:6" ht="12.75">
      <c r="A16" s="153" t="s">
        <v>502</v>
      </c>
      <c r="B16" s="122">
        <v>800</v>
      </c>
      <c r="C16" t="s">
        <v>504</v>
      </c>
      <c r="F16">
        <f>SUM(F8:F14)</f>
        <v>4000</v>
      </c>
    </row>
    <row r="17" spans="1:3" ht="12.75">
      <c r="A17" s="153" t="s">
        <v>503</v>
      </c>
      <c r="B17" s="122">
        <v>350</v>
      </c>
      <c r="C17" t="s">
        <v>504</v>
      </c>
    </row>
    <row r="18" spans="1:3" ht="12.75">
      <c r="A18" s="175" t="s">
        <v>518</v>
      </c>
      <c r="B18" s="122">
        <v>2500</v>
      </c>
      <c r="C18" t="s">
        <v>521</v>
      </c>
    </row>
    <row r="19" spans="1:3" ht="12.75">
      <c r="A19" s="153" t="s">
        <v>519</v>
      </c>
      <c r="B19" s="122">
        <v>300</v>
      </c>
      <c r="C19" t="s">
        <v>520</v>
      </c>
    </row>
    <row r="20" spans="1:3" ht="12.75">
      <c r="A20" s="153" t="s">
        <v>522</v>
      </c>
      <c r="B20" s="122">
        <v>5000</v>
      </c>
      <c r="C20" t="s">
        <v>242</v>
      </c>
    </row>
    <row r="21" spans="2:3" ht="12.75">
      <c r="B21" s="122"/>
      <c r="C21" s="175" t="s">
        <v>526</v>
      </c>
    </row>
    <row r="22" spans="1:3" ht="12.75">
      <c r="A22" s="153" t="s">
        <v>522</v>
      </c>
      <c r="B22" s="122">
        <v>1989</v>
      </c>
      <c r="C22" s="175" t="s">
        <v>532</v>
      </c>
    </row>
    <row r="23" spans="1:3" ht="12.75">
      <c r="A23" s="153" t="s">
        <v>531</v>
      </c>
      <c r="B23" s="122">
        <v>2000</v>
      </c>
      <c r="C23" s="175" t="s">
        <v>530</v>
      </c>
    </row>
    <row r="24" spans="1:3" ht="12.75">
      <c r="A24" s="153" t="s">
        <v>519</v>
      </c>
      <c r="B24" s="122">
        <v>520</v>
      </c>
      <c r="C24" s="175" t="s">
        <v>537</v>
      </c>
    </row>
    <row r="25" spans="1:3" ht="12.75">
      <c r="A25" s="153" t="s">
        <v>519</v>
      </c>
      <c r="B25" s="122">
        <v>400</v>
      </c>
      <c r="C25" s="175" t="s">
        <v>546</v>
      </c>
    </row>
    <row r="26" spans="1:3" ht="12.75">
      <c r="A26" s="153" t="s">
        <v>556</v>
      </c>
      <c r="B26" s="122">
        <v>500</v>
      </c>
      <c r="C26" s="175" t="s">
        <v>558</v>
      </c>
    </row>
    <row r="27" spans="1:3" ht="12.75">
      <c r="A27" s="153" t="s">
        <v>563</v>
      </c>
      <c r="B27" s="122">
        <v>2000</v>
      </c>
      <c r="C27" s="175" t="s">
        <v>562</v>
      </c>
    </row>
    <row r="28" spans="1:3" ht="12.75">
      <c r="A28" s="153" t="s">
        <v>564</v>
      </c>
      <c r="B28" s="122">
        <v>4500</v>
      </c>
      <c r="C28" s="175" t="s">
        <v>84</v>
      </c>
    </row>
    <row r="29" spans="1:3" ht="12.75">
      <c r="A29" s="153" t="s">
        <v>567</v>
      </c>
      <c r="B29" s="122">
        <v>4800</v>
      </c>
      <c r="C29" s="175" t="s">
        <v>566</v>
      </c>
    </row>
    <row r="30" spans="1:3" ht="12.75">
      <c r="A30" s="153" t="s">
        <v>615</v>
      </c>
      <c r="B30" s="122">
        <v>5000</v>
      </c>
      <c r="C30" s="175" t="s">
        <v>292</v>
      </c>
    </row>
    <row r="31" spans="1:3" ht="12.75">
      <c r="A31" s="153" t="s">
        <v>567</v>
      </c>
      <c r="B31" s="122">
        <v>2000</v>
      </c>
      <c r="C31" s="175" t="s">
        <v>648</v>
      </c>
    </row>
    <row r="32" spans="1:4" ht="12.75">
      <c r="A32" s="153" t="s">
        <v>667</v>
      </c>
      <c r="B32" s="122">
        <v>1600</v>
      </c>
      <c r="C32" s="175" t="s">
        <v>647</v>
      </c>
      <c r="D32" t="s">
        <v>668</v>
      </c>
    </row>
    <row r="33" spans="1:4" ht="12.75">
      <c r="A33" s="153" t="s">
        <v>666</v>
      </c>
      <c r="B33" s="122">
        <v>1600</v>
      </c>
      <c r="C33" s="175" t="s">
        <v>669</v>
      </c>
      <c r="D33" t="s">
        <v>670</v>
      </c>
    </row>
    <row r="34" spans="1:4" ht="12.75">
      <c r="A34" s="153" t="s">
        <v>666</v>
      </c>
      <c r="B34" s="122">
        <v>1400</v>
      </c>
      <c r="C34" s="175" t="s">
        <v>693</v>
      </c>
      <c r="D34" t="s">
        <v>694</v>
      </c>
    </row>
    <row r="35" spans="1:3" ht="12.75">
      <c r="A35" s="153" t="s">
        <v>712</v>
      </c>
      <c r="B35" s="122">
        <v>3000</v>
      </c>
      <c r="C35" s="175" t="s">
        <v>713</v>
      </c>
    </row>
    <row r="36" spans="1:3" ht="12.75">
      <c r="A36" s="153" t="s">
        <v>739</v>
      </c>
      <c r="B36" s="122">
        <v>1000</v>
      </c>
      <c r="C36" s="175" t="s">
        <v>740</v>
      </c>
    </row>
    <row r="37" spans="1:4" ht="12.75">
      <c r="A37" s="153" t="s">
        <v>718</v>
      </c>
      <c r="B37" s="122">
        <v>8000</v>
      </c>
      <c r="C37" s="175" t="s">
        <v>720</v>
      </c>
      <c r="D37" t="s">
        <v>719</v>
      </c>
    </row>
    <row r="38" spans="1:3" ht="12.75">
      <c r="A38" s="153"/>
      <c r="B38" s="122"/>
      <c r="C38" s="175"/>
    </row>
    <row r="39" spans="1:3" ht="12.75">
      <c r="A39" s="153" t="s">
        <v>797</v>
      </c>
      <c r="B39" s="122">
        <v>500</v>
      </c>
      <c r="C39" s="175" t="s">
        <v>795</v>
      </c>
    </row>
    <row r="40" spans="1:3" ht="12.75">
      <c r="A40" s="153" t="s">
        <v>1258</v>
      </c>
      <c r="B40" s="122">
        <v>1000</v>
      </c>
      <c r="C40" s="175"/>
    </row>
    <row r="41" spans="1:3" ht="12.75">
      <c r="A41" s="153" t="s">
        <v>1136</v>
      </c>
      <c r="B41" s="122">
        <v>2000</v>
      </c>
      <c r="C41" s="175"/>
    </row>
    <row r="42" spans="1:4" ht="12.75">
      <c r="A42" s="153" t="s">
        <v>1260</v>
      </c>
      <c r="B42" s="122">
        <v>500</v>
      </c>
      <c r="C42" s="175" t="s">
        <v>1259</v>
      </c>
      <c r="D42" t="s">
        <v>1265</v>
      </c>
    </row>
    <row r="43" spans="1:2" ht="12.75">
      <c r="A43" s="149"/>
      <c r="B43" s="150"/>
    </row>
    <row r="44" spans="1:2" ht="12.75">
      <c r="A44" s="33" t="s">
        <v>362</v>
      </c>
      <c r="B44" s="26">
        <f>SUM(B7:B43)</f>
        <v>91814</v>
      </c>
    </row>
    <row r="47" spans="1:2" ht="12.75">
      <c r="A47" s="33" t="s">
        <v>353</v>
      </c>
      <c r="B47" s="26">
        <v>8000</v>
      </c>
    </row>
    <row r="48" spans="1:2" ht="12.75">
      <c r="A48" s="33" t="s">
        <v>358</v>
      </c>
      <c r="B48" s="26">
        <f>350+800+460+320</f>
        <v>1930</v>
      </c>
    </row>
    <row r="49" spans="1:2" ht="12.75">
      <c r="A49" s="33" t="s">
        <v>405</v>
      </c>
      <c r="B49" s="26">
        <v>2420</v>
      </c>
    </row>
    <row r="50" spans="1:3" ht="12.75">
      <c r="A50" s="33" t="s">
        <v>464</v>
      </c>
      <c r="B50" s="26">
        <v>1000</v>
      </c>
      <c r="C50" t="s">
        <v>465</v>
      </c>
    </row>
    <row r="51" spans="1:3" ht="12.75">
      <c r="A51" s="33" t="s">
        <v>479</v>
      </c>
      <c r="B51" s="26">
        <v>10740</v>
      </c>
      <c r="C51" t="s">
        <v>220</v>
      </c>
    </row>
    <row r="52" spans="1:3" ht="12.75">
      <c r="A52" s="33" t="s">
        <v>482</v>
      </c>
      <c r="B52" s="26">
        <v>4000</v>
      </c>
      <c r="C52" t="s">
        <v>483</v>
      </c>
    </row>
    <row r="53" spans="1:2" ht="12.75">
      <c r="A53" s="33" t="s">
        <v>517</v>
      </c>
      <c r="B53" s="26">
        <f>134*50+10*160</f>
        <v>8300</v>
      </c>
    </row>
    <row r="54" spans="1:3" ht="12.75">
      <c r="A54" s="33" t="s">
        <v>523</v>
      </c>
      <c r="B54" s="26">
        <v>11000</v>
      </c>
      <c r="C54" t="s">
        <v>529</v>
      </c>
    </row>
    <row r="55" spans="1:3" ht="12.75">
      <c r="A55" s="33" t="s">
        <v>533</v>
      </c>
      <c r="B55" s="26">
        <f>1600+900+820</f>
        <v>3320</v>
      </c>
      <c r="C55" t="s">
        <v>534</v>
      </c>
    </row>
    <row r="56" spans="1:3" ht="12.75">
      <c r="A56" s="117" t="s">
        <v>568</v>
      </c>
      <c r="B56" s="185">
        <v>2150</v>
      </c>
      <c r="C56" s="33" t="s">
        <v>569</v>
      </c>
    </row>
    <row r="57" spans="1:3" ht="12.75">
      <c r="A57" s="33" t="s">
        <v>585</v>
      </c>
      <c r="B57" s="26">
        <v>4200</v>
      </c>
      <c r="C57" t="s">
        <v>584</v>
      </c>
    </row>
    <row r="58" spans="1:3" ht="12.75">
      <c r="A58" s="33" t="s">
        <v>587</v>
      </c>
      <c r="B58" s="26">
        <v>533</v>
      </c>
      <c r="C58" t="s">
        <v>586</v>
      </c>
    </row>
    <row r="59" spans="1:3" ht="12.75">
      <c r="A59" s="33" t="s">
        <v>649</v>
      </c>
      <c r="B59" s="26">
        <v>3000</v>
      </c>
      <c r="C59" s="33" t="s">
        <v>648</v>
      </c>
    </row>
    <row r="60" spans="1:3" ht="12.75">
      <c r="A60" s="33" t="s">
        <v>817</v>
      </c>
      <c r="B60" s="26">
        <v>5000</v>
      </c>
      <c r="C60" t="s">
        <v>818</v>
      </c>
    </row>
    <row r="61" spans="1:3" ht="12.75">
      <c r="A61" s="33" t="s">
        <v>950</v>
      </c>
      <c r="B61" s="26">
        <v>3000</v>
      </c>
      <c r="C61" t="s">
        <v>58</v>
      </c>
    </row>
    <row r="62" spans="1:3" ht="12.75">
      <c r="A62" s="33" t="s">
        <v>951</v>
      </c>
      <c r="B62" s="26">
        <v>8000</v>
      </c>
      <c r="C62" t="s">
        <v>947</v>
      </c>
    </row>
    <row r="63" spans="1:3" ht="12.75">
      <c r="A63" s="33" t="s">
        <v>1135</v>
      </c>
      <c r="B63" s="26">
        <v>1270</v>
      </c>
      <c r="C63" t="s">
        <v>161</v>
      </c>
    </row>
    <row r="64" spans="1:3" ht="12.75">
      <c r="A64" s="276" t="s">
        <v>1140</v>
      </c>
      <c r="B64" s="277">
        <v>3000</v>
      </c>
      <c r="C64" s="116" t="s">
        <v>56</v>
      </c>
    </row>
    <row r="65" spans="1:3" ht="12.75">
      <c r="A65" s="117" t="s">
        <v>1266</v>
      </c>
      <c r="B65" s="281"/>
      <c r="C65" s="28" t="s">
        <v>1267</v>
      </c>
    </row>
    <row r="66" spans="1:2" ht="12.75">
      <c r="A66" s="33" t="s">
        <v>1387</v>
      </c>
      <c r="B66" s="26">
        <v>8100</v>
      </c>
    </row>
    <row r="67" spans="1:2" ht="12.75">
      <c r="A67" s="148"/>
      <c r="B67" s="151"/>
    </row>
    <row r="68" spans="1:2" ht="12.75">
      <c r="A68" s="33" t="s">
        <v>360</v>
      </c>
      <c r="B68" s="26">
        <f>SUM(B47:B67)</f>
        <v>88963</v>
      </c>
    </row>
    <row r="70" ht="13.5" thickBot="1"/>
    <row r="71" spans="1:2" ht="13.5" thickBot="1">
      <c r="A71" s="101" t="s">
        <v>359</v>
      </c>
      <c r="B71" s="170">
        <f>B44-B68</f>
        <v>2851</v>
      </c>
    </row>
    <row r="72" ht="12.75">
      <c r="A72" s="33" t="s">
        <v>1388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9.00390625" style="0" customWidth="1"/>
    <col min="2" max="2" width="12.00390625" style="0" bestFit="1" customWidth="1"/>
    <col min="3" max="3" width="22.421875" style="0" customWidth="1"/>
    <col min="4" max="4" width="17.7109375" style="0" bestFit="1" customWidth="1"/>
    <col min="5" max="5" width="11.28125" style="0" bestFit="1" customWidth="1"/>
  </cols>
  <sheetData>
    <row r="1" spans="1:3" ht="12.75">
      <c r="A1" s="153" t="s">
        <v>597</v>
      </c>
      <c r="B1" s="122">
        <v>3000</v>
      </c>
      <c r="C1" t="s">
        <v>270</v>
      </c>
    </row>
    <row r="2" spans="1:3" ht="12.75">
      <c r="A2" t="s">
        <v>595</v>
      </c>
      <c r="B2" s="122">
        <v>2000</v>
      </c>
      <c r="C2" t="s">
        <v>272</v>
      </c>
    </row>
    <row r="3" spans="1:3" ht="12.75">
      <c r="A3" s="153" t="s">
        <v>594</v>
      </c>
      <c r="B3" s="122">
        <v>5000</v>
      </c>
      <c r="C3" t="s">
        <v>99</v>
      </c>
    </row>
    <row r="4" spans="1:3" ht="12.75">
      <c r="A4" s="153" t="s">
        <v>635</v>
      </c>
      <c r="B4" s="122">
        <v>1000</v>
      </c>
      <c r="C4" s="175" t="s">
        <v>272</v>
      </c>
    </row>
    <row r="5" spans="1:3" ht="12.75">
      <c r="A5" s="153" t="s">
        <v>650</v>
      </c>
      <c r="B5" s="122">
        <v>10000</v>
      </c>
      <c r="C5" s="175" t="s">
        <v>646</v>
      </c>
    </row>
    <row r="6" spans="1:3" ht="12.75">
      <c r="A6" s="153" t="s">
        <v>681</v>
      </c>
      <c r="B6" s="122">
        <v>2000</v>
      </c>
      <c r="C6" t="s">
        <v>682</v>
      </c>
    </row>
    <row r="7" spans="1:3" ht="12.75">
      <c r="A7" s="153" t="s">
        <v>707</v>
      </c>
      <c r="B7" s="122">
        <v>5000</v>
      </c>
      <c r="C7" t="s">
        <v>708</v>
      </c>
    </row>
    <row r="8" spans="1:2" ht="12.75">
      <c r="A8" s="149"/>
      <c r="B8" s="150"/>
    </row>
    <row r="9" spans="1:2" ht="12.75">
      <c r="A9" s="33" t="s">
        <v>362</v>
      </c>
      <c r="B9" s="26">
        <f>SUM(B1:B8)</f>
        <v>28000</v>
      </c>
    </row>
    <row r="12" spans="1:3" ht="12.75">
      <c r="A12" s="33" t="s">
        <v>596</v>
      </c>
      <c r="B12" s="26">
        <v>5000</v>
      </c>
      <c r="C12" t="s">
        <v>570</v>
      </c>
    </row>
    <row r="13" spans="1:3" ht="12.75">
      <c r="A13" s="33" t="s">
        <v>596</v>
      </c>
      <c r="B13" s="26">
        <v>4500</v>
      </c>
      <c r="C13" t="s">
        <v>103</v>
      </c>
    </row>
    <row r="14" spans="1:3" ht="12.75">
      <c r="A14" s="33" t="s">
        <v>652</v>
      </c>
      <c r="B14" s="26">
        <v>7500</v>
      </c>
      <c r="C14" s="33" t="s">
        <v>646</v>
      </c>
    </row>
    <row r="15" spans="1:3" ht="12.75">
      <c r="A15" s="33" t="s">
        <v>651</v>
      </c>
      <c r="B15" s="26">
        <v>6000</v>
      </c>
      <c r="C15" s="33" t="s">
        <v>648</v>
      </c>
    </row>
    <row r="16" spans="1:6" ht="12.75">
      <c r="A16" s="33" t="s">
        <v>709</v>
      </c>
      <c r="B16" s="26">
        <v>1800</v>
      </c>
      <c r="C16" s="33" t="s">
        <v>706</v>
      </c>
      <c r="D16" s="206" t="s">
        <v>710</v>
      </c>
      <c r="E16" s="206"/>
      <c r="F16" s="206"/>
    </row>
    <row r="17" spans="1:3" ht="12.75">
      <c r="A17" s="33" t="s">
        <v>711</v>
      </c>
      <c r="B17" s="26">
        <v>5000</v>
      </c>
      <c r="C17" s="33" t="s">
        <v>705</v>
      </c>
    </row>
    <row r="18" spans="1:2" ht="12.75">
      <c r="A18" s="148"/>
      <c r="B18" s="151"/>
    </row>
    <row r="19" spans="1:2" ht="12.75">
      <c r="A19" s="33" t="s">
        <v>360</v>
      </c>
      <c r="B19" s="26">
        <f>SUM(B12:B18)</f>
        <v>29800</v>
      </c>
    </row>
    <row r="21" ht="13.5" thickBot="1"/>
    <row r="22" spans="1:2" ht="13.5" thickBot="1">
      <c r="A22" s="101" t="s">
        <v>359</v>
      </c>
      <c r="B22" s="170">
        <f>B9-B19</f>
        <v>-1800</v>
      </c>
    </row>
    <row r="23" ht="12.75">
      <c r="A23" s="33" t="s">
        <v>683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52">
      <selection activeCell="A96" sqref="A96"/>
    </sheetView>
  </sheetViews>
  <sheetFormatPr defaultColWidth="9.140625" defaultRowHeight="12.75"/>
  <cols>
    <col min="1" max="1" width="38.57421875" style="0" customWidth="1"/>
  </cols>
  <sheetData>
    <row r="2" spans="1:2" ht="12.75">
      <c r="A2" s="153" t="s">
        <v>636</v>
      </c>
      <c r="B2" s="122">
        <v>10000</v>
      </c>
    </row>
    <row r="3" spans="1:3" ht="12.75">
      <c r="A3" s="153" t="s">
        <v>639</v>
      </c>
      <c r="B3" s="122">
        <v>3000</v>
      </c>
      <c r="C3" s="175"/>
    </row>
    <row r="4" spans="1:3" ht="12.75">
      <c r="A4" s="153" t="s">
        <v>639</v>
      </c>
      <c r="B4" s="122">
        <v>2500</v>
      </c>
      <c r="C4" s="175"/>
    </row>
    <row r="5" spans="1:2" ht="12.75">
      <c r="A5" s="153"/>
      <c r="B5" s="122"/>
    </row>
    <row r="6" spans="1:2" ht="12.75">
      <c r="A6" s="149"/>
      <c r="B6" s="150"/>
    </row>
    <row r="7" spans="1:2" ht="12.75">
      <c r="A7" s="33" t="s">
        <v>362</v>
      </c>
      <c r="B7" s="26">
        <f>SUM(B2:B6)</f>
        <v>15500</v>
      </c>
    </row>
    <row r="10" spans="1:2" ht="12.75">
      <c r="A10" s="33" t="s">
        <v>637</v>
      </c>
      <c r="B10" s="26"/>
    </row>
    <row r="11" spans="1:2" ht="12.75">
      <c r="A11" s="33" t="s">
        <v>638</v>
      </c>
      <c r="B11" s="26"/>
    </row>
    <row r="12" spans="1:2" ht="12.75">
      <c r="A12" s="33" t="s">
        <v>685</v>
      </c>
      <c r="B12" s="26">
        <v>4000</v>
      </c>
    </row>
    <row r="13" spans="1:2" ht="12.75">
      <c r="A13" s="33"/>
      <c r="B13" s="26"/>
    </row>
    <row r="14" spans="1:2" ht="12.75">
      <c r="A14" s="148"/>
      <c r="B14" s="151"/>
    </row>
    <row r="15" spans="1:2" ht="12.75">
      <c r="A15" s="33" t="s">
        <v>360</v>
      </c>
      <c r="B15" s="26">
        <f>SUM(B10:B14)</f>
        <v>4000</v>
      </c>
    </row>
    <row r="17" ht="13.5" thickBot="1"/>
    <row r="18" spans="1:2" ht="13.5" thickBot="1">
      <c r="A18" s="101" t="s">
        <v>359</v>
      </c>
      <c r="B18" s="170">
        <f>B7-B15</f>
        <v>11500</v>
      </c>
    </row>
    <row r="19" ht="12.75">
      <c r="A19" s="33" t="s">
        <v>687</v>
      </c>
    </row>
    <row r="21" ht="12.75">
      <c r="A21" t="s">
        <v>686</v>
      </c>
    </row>
    <row r="23" ht="15">
      <c r="A23" s="219"/>
    </row>
    <row r="24" ht="15">
      <c r="A24" s="220" t="s">
        <v>752</v>
      </c>
    </row>
    <row r="25" ht="15">
      <c r="A25" s="220" t="s">
        <v>753</v>
      </c>
    </row>
    <row r="26" ht="15">
      <c r="A26" s="220" t="s">
        <v>754</v>
      </c>
    </row>
    <row r="27" ht="15">
      <c r="A27" s="220" t="s">
        <v>755</v>
      </c>
    </row>
    <row r="28" ht="15">
      <c r="A28" s="220" t="s">
        <v>756</v>
      </c>
    </row>
    <row r="29" ht="15">
      <c r="A29" s="219"/>
    </row>
    <row r="30" ht="15">
      <c r="A30" s="220" t="s">
        <v>757</v>
      </c>
    </row>
    <row r="31" ht="15">
      <c r="A31" s="220" t="s">
        <v>758</v>
      </c>
    </row>
    <row r="32" ht="15">
      <c r="A32" s="220" t="s">
        <v>759</v>
      </c>
    </row>
    <row r="33" ht="15">
      <c r="A33" s="219"/>
    </row>
    <row r="34" spans="1:4" ht="15">
      <c r="A34" s="224" t="s">
        <v>760</v>
      </c>
      <c r="B34" s="191"/>
      <c r="C34" s="191"/>
      <c r="D34" s="191"/>
    </row>
    <row r="36" ht="15">
      <c r="A36" s="220" t="s">
        <v>745</v>
      </c>
    </row>
    <row r="37" ht="15">
      <c r="A37" s="219"/>
    </row>
    <row r="38" ht="15">
      <c r="A38" s="220" t="s">
        <v>746</v>
      </c>
    </row>
    <row r="39" ht="15">
      <c r="A39" s="220" t="s">
        <v>747</v>
      </c>
    </row>
    <row r="40" ht="15">
      <c r="A40" s="220" t="s">
        <v>748</v>
      </c>
    </row>
    <row r="41" ht="15">
      <c r="A41" s="220" t="s">
        <v>749</v>
      </c>
    </row>
    <row r="42" ht="15">
      <c r="A42" s="220" t="s">
        <v>750</v>
      </c>
    </row>
    <row r="43" ht="15.75" thickBot="1">
      <c r="A43" s="219"/>
    </row>
    <row r="44" spans="1:4" ht="15.75" thickBot="1">
      <c r="A44" s="221" t="s">
        <v>751</v>
      </c>
      <c r="B44" s="222" t="s">
        <v>761</v>
      </c>
      <c r="C44" s="223"/>
      <c r="D44" s="210"/>
    </row>
    <row r="45" ht="15">
      <c r="A45" s="220"/>
    </row>
    <row r="46" spans="1:3" ht="15">
      <c r="A46" s="220">
        <v>1000</v>
      </c>
      <c r="B46" s="33" t="s">
        <v>794</v>
      </c>
      <c r="C46" s="33" t="s">
        <v>117</v>
      </c>
    </row>
    <row r="47" ht="15">
      <c r="A47" s="219">
        <v>1000</v>
      </c>
    </row>
    <row r="48" spans="1:2" ht="15">
      <c r="A48" s="219">
        <v>1000</v>
      </c>
      <c r="B48" t="s">
        <v>800</v>
      </c>
    </row>
    <row r="49" spans="1:2" ht="15">
      <c r="A49" s="219">
        <v>2000</v>
      </c>
      <c r="B49" t="s">
        <v>801</v>
      </c>
    </row>
    <row r="50" ht="12.75">
      <c r="A50" s="33" t="s">
        <v>861</v>
      </c>
    </row>
    <row r="51" ht="12.75">
      <c r="A51" s="33"/>
    </row>
    <row r="52" ht="12.75">
      <c r="A52" s="114" t="s">
        <v>845</v>
      </c>
    </row>
    <row r="53" ht="12.75">
      <c r="A53" s="114" t="s">
        <v>846</v>
      </c>
    </row>
    <row r="54" ht="12.75">
      <c r="A54" s="114" t="s">
        <v>847</v>
      </c>
    </row>
    <row r="55" ht="12.75">
      <c r="A55" s="114" t="s">
        <v>848</v>
      </c>
    </row>
    <row r="56" ht="12.75">
      <c r="A56" s="114" t="s">
        <v>849</v>
      </c>
    </row>
    <row r="57" ht="12.75">
      <c r="A57" s="114" t="s">
        <v>850</v>
      </c>
    </row>
    <row r="58" ht="12.75">
      <c r="A58" s="114" t="s">
        <v>851</v>
      </c>
    </row>
    <row r="59" ht="12.75">
      <c r="A59" s="114" t="s">
        <v>852</v>
      </c>
    </row>
    <row r="60" ht="12.75">
      <c r="A60" s="114" t="s">
        <v>853</v>
      </c>
    </row>
    <row r="61" ht="12.75">
      <c r="A61" s="114" t="s">
        <v>860</v>
      </c>
    </row>
    <row r="62" ht="12.75">
      <c r="A62" s="114" t="s">
        <v>854</v>
      </c>
    </row>
    <row r="63" ht="12.75">
      <c r="A63" s="114" t="s">
        <v>855</v>
      </c>
    </row>
    <row r="64" ht="12.75">
      <c r="A64" s="114" t="s">
        <v>856</v>
      </c>
    </row>
    <row r="65" ht="12.75">
      <c r="A65" s="114" t="s">
        <v>857</v>
      </c>
    </row>
    <row r="67" ht="12.75">
      <c r="A67" s="114" t="s">
        <v>858</v>
      </c>
    </row>
    <row r="68" ht="12.75">
      <c r="A68" s="248" t="s">
        <v>859</v>
      </c>
    </row>
    <row r="69" ht="12.75">
      <c r="A69" s="114"/>
    </row>
    <row r="71" ht="12.75">
      <c r="A71" s="33" t="s">
        <v>862</v>
      </c>
    </row>
    <row r="73" ht="12.75">
      <c r="A73" s="33" t="s">
        <v>863</v>
      </c>
    </row>
    <row r="75" spans="1:8" ht="12.75">
      <c r="A75" s="268" t="s">
        <v>1117</v>
      </c>
      <c r="B75" s="269"/>
      <c r="C75" s="269"/>
      <c r="D75" s="269"/>
      <c r="E75" s="269"/>
      <c r="F75" s="269"/>
      <c r="G75" s="269"/>
      <c r="H75" s="269"/>
    </row>
    <row r="76" spans="1:8" ht="12.75">
      <c r="A76" s="270" t="s">
        <v>1107</v>
      </c>
      <c r="B76" s="269"/>
      <c r="C76" s="269"/>
      <c r="D76" s="269"/>
      <c r="E76" s="269"/>
      <c r="F76" s="269"/>
      <c r="G76" s="269"/>
      <c r="H76" s="269"/>
    </row>
    <row r="77" spans="1:8" ht="12.75">
      <c r="A77" s="270" t="s">
        <v>1108</v>
      </c>
      <c r="B77" s="269"/>
      <c r="C77" s="269"/>
      <c r="D77" s="269"/>
      <c r="E77" s="269"/>
      <c r="F77" s="269"/>
      <c r="G77" s="269"/>
      <c r="H77" s="269"/>
    </row>
    <row r="78" spans="1:8" ht="12.75">
      <c r="A78" s="270" t="s">
        <v>1109</v>
      </c>
      <c r="B78" s="269"/>
      <c r="C78" s="269"/>
      <c r="D78" s="269"/>
      <c r="E78" s="269"/>
      <c r="F78" s="269"/>
      <c r="G78" s="269"/>
      <c r="H78" s="269"/>
    </row>
    <row r="79" spans="1:8" ht="12.75">
      <c r="A79" s="270" t="s">
        <v>1110</v>
      </c>
      <c r="B79" s="269"/>
      <c r="C79" s="269"/>
      <c r="D79" s="269"/>
      <c r="E79" s="269"/>
      <c r="F79" s="269"/>
      <c r="G79" s="269"/>
      <c r="H79" s="269"/>
    </row>
    <row r="80" spans="1:8" ht="12.75">
      <c r="A80" s="270" t="s">
        <v>1111</v>
      </c>
      <c r="B80" s="269"/>
      <c r="C80" s="269"/>
      <c r="D80" s="269"/>
      <c r="E80" s="269"/>
      <c r="F80" s="269"/>
      <c r="G80" s="269"/>
      <c r="H80" s="269"/>
    </row>
    <row r="81" spans="1:8" ht="12.75">
      <c r="A81" s="270" t="s">
        <v>1112</v>
      </c>
      <c r="B81" s="269"/>
      <c r="C81" s="269"/>
      <c r="D81" s="269"/>
      <c r="E81" s="269"/>
      <c r="F81" s="269"/>
      <c r="G81" s="269"/>
      <c r="H81" s="269"/>
    </row>
    <row r="82" spans="1:8" ht="12.75">
      <c r="A82" s="270" t="s">
        <v>1113</v>
      </c>
      <c r="B82" s="269"/>
      <c r="C82" s="269"/>
      <c r="D82" s="269"/>
      <c r="E82" s="269"/>
      <c r="F82" s="269"/>
      <c r="G82" s="269"/>
      <c r="H82" s="269"/>
    </row>
    <row r="83" spans="1:8" ht="12.75">
      <c r="A83" s="270" t="s">
        <v>1114</v>
      </c>
      <c r="B83" s="269"/>
      <c r="C83" s="269"/>
      <c r="D83" s="269"/>
      <c r="E83" s="269"/>
      <c r="F83" s="269"/>
      <c r="G83" s="269"/>
      <c r="H83" s="269"/>
    </row>
    <row r="84" spans="1:8" ht="12.75">
      <c r="A84" s="269"/>
      <c r="B84" s="269"/>
      <c r="C84" s="269"/>
      <c r="D84" s="269"/>
      <c r="E84" s="269"/>
      <c r="F84" s="269"/>
      <c r="G84" s="269"/>
      <c r="H84" s="269"/>
    </row>
    <row r="85" spans="1:8" ht="12.75">
      <c r="A85" s="270" t="s">
        <v>1115</v>
      </c>
      <c r="B85" s="269"/>
      <c r="C85" s="269"/>
      <c r="D85" s="269"/>
      <c r="E85" s="269"/>
      <c r="F85" s="269"/>
      <c r="G85" s="269"/>
      <c r="H85" s="269"/>
    </row>
    <row r="86" spans="1:8" ht="12.75">
      <c r="A86" s="269"/>
      <c r="B86" s="269"/>
      <c r="C86" s="269"/>
      <c r="D86" s="269"/>
      <c r="E86" s="269"/>
      <c r="F86" s="269"/>
      <c r="G86" s="269"/>
      <c r="H86" s="269"/>
    </row>
    <row r="87" spans="1:8" ht="12.75">
      <c r="A87" s="270" t="s">
        <v>1116</v>
      </c>
      <c r="B87" s="269"/>
      <c r="C87" s="269"/>
      <c r="D87" s="269"/>
      <c r="E87" s="269"/>
      <c r="F87" s="269"/>
      <c r="G87" s="269"/>
      <c r="H87" s="269"/>
    </row>
    <row r="88" ht="12.75">
      <c r="A88" s="1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8"/>
  <sheetViews>
    <sheetView zoomScalePageLayoutView="0" workbookViewId="0" topLeftCell="A152">
      <selection activeCell="E18" sqref="E18"/>
    </sheetView>
  </sheetViews>
  <sheetFormatPr defaultColWidth="9.140625" defaultRowHeight="12.75"/>
  <cols>
    <col min="1" max="1" width="15.28125" style="0" customWidth="1"/>
    <col min="2" max="2" width="14.28125" style="0" customWidth="1"/>
    <col min="3" max="3" width="11.28125" style="0" customWidth="1"/>
    <col min="4" max="4" width="30.140625" style="0" customWidth="1"/>
    <col min="5" max="5" width="30.140625" style="28" customWidth="1"/>
    <col min="6" max="6" width="15.28125" style="0" customWidth="1"/>
  </cols>
  <sheetData>
    <row r="1" ht="12.75">
      <c r="A1" s="33" t="s">
        <v>368</v>
      </c>
    </row>
    <row r="2" ht="12.75">
      <c r="A2" s="33" t="s">
        <v>369</v>
      </c>
    </row>
    <row r="4" spans="1:6" ht="12.75">
      <c r="A4" s="33" t="s">
        <v>367</v>
      </c>
      <c r="B4" s="33" t="s">
        <v>366</v>
      </c>
      <c r="C4" s="33" t="s">
        <v>374</v>
      </c>
      <c r="D4" s="96" t="s">
        <v>365</v>
      </c>
      <c r="E4" s="117"/>
      <c r="F4" s="33" t="s">
        <v>364</v>
      </c>
    </row>
    <row r="5" spans="1:7" ht="12.75">
      <c r="A5" s="33" t="s">
        <v>363</v>
      </c>
      <c r="B5" s="2"/>
      <c r="C5" s="2"/>
      <c r="D5" s="2"/>
      <c r="E5" s="154"/>
      <c r="F5">
        <v>3000</v>
      </c>
      <c r="G5" s="33" t="s">
        <v>383</v>
      </c>
    </row>
    <row r="6" spans="1:7" ht="12.75">
      <c r="A6" s="160" t="s">
        <v>384</v>
      </c>
      <c r="B6" s="161">
        <v>1500</v>
      </c>
      <c r="C6" s="161"/>
      <c r="D6" s="159" t="s">
        <v>393</v>
      </c>
      <c r="E6" s="155" t="s">
        <v>341</v>
      </c>
      <c r="F6">
        <f>F5+B6-C6</f>
        <v>4500</v>
      </c>
      <c r="G6" s="33"/>
    </row>
    <row r="7" spans="1:6" ht="15">
      <c r="A7" s="162" t="s">
        <v>370</v>
      </c>
      <c r="B7" s="161">
        <v>1000</v>
      </c>
      <c r="C7" s="161"/>
      <c r="D7" s="159" t="s">
        <v>389</v>
      </c>
      <c r="E7" s="121" t="s">
        <v>341</v>
      </c>
      <c r="F7">
        <f aca="true" t="shared" si="0" ref="F7:F70">F6+B7-C7</f>
        <v>5500</v>
      </c>
    </row>
    <row r="8" spans="1:6" ht="15">
      <c r="A8" s="162" t="s">
        <v>371</v>
      </c>
      <c r="B8" s="161">
        <v>1000</v>
      </c>
      <c r="C8" s="161"/>
      <c r="D8" s="159" t="s">
        <v>381</v>
      </c>
      <c r="E8" s="155" t="s">
        <v>352</v>
      </c>
      <c r="F8">
        <f t="shared" si="0"/>
        <v>6500</v>
      </c>
    </row>
    <row r="9" spans="1:6" ht="15">
      <c r="A9" s="144" t="s">
        <v>372</v>
      </c>
      <c r="B9" s="2">
        <v>500</v>
      </c>
      <c r="C9" s="2"/>
      <c r="D9" s="159" t="s">
        <v>390</v>
      </c>
      <c r="E9" s="155" t="s">
        <v>352</v>
      </c>
      <c r="F9">
        <f t="shared" si="0"/>
        <v>7000</v>
      </c>
    </row>
    <row r="10" spans="1:6" ht="15">
      <c r="A10" s="144" t="s">
        <v>373</v>
      </c>
      <c r="B10" s="2">
        <v>1000</v>
      </c>
      <c r="C10" s="2"/>
      <c r="D10" s="159" t="s">
        <v>398</v>
      </c>
      <c r="E10" s="155" t="s">
        <v>341</v>
      </c>
      <c r="F10">
        <f t="shared" si="0"/>
        <v>8000</v>
      </c>
    </row>
    <row r="11" spans="1:6" ht="12.75" hidden="1">
      <c r="A11" s="33" t="s">
        <v>376</v>
      </c>
      <c r="B11" s="2"/>
      <c r="C11" s="2">
        <v>940.12</v>
      </c>
      <c r="D11" s="143" t="s">
        <v>375</v>
      </c>
      <c r="E11" s="155"/>
      <c r="F11">
        <f t="shared" si="0"/>
        <v>7059.88</v>
      </c>
    </row>
    <row r="12" spans="1:6" ht="12.75" hidden="1">
      <c r="A12" s="33" t="s">
        <v>378</v>
      </c>
      <c r="B12" s="2"/>
      <c r="C12" s="96">
        <v>1525.59</v>
      </c>
      <c r="D12" s="143" t="s">
        <v>377</v>
      </c>
      <c r="E12" s="155"/>
      <c r="F12">
        <f t="shared" si="0"/>
        <v>5534.29</v>
      </c>
    </row>
    <row r="13" spans="1:6" ht="12.75" hidden="1">
      <c r="A13" s="33" t="s">
        <v>380</v>
      </c>
      <c r="B13" s="2"/>
      <c r="C13" s="2">
        <v>3000</v>
      </c>
      <c r="D13" s="143" t="s">
        <v>379</v>
      </c>
      <c r="E13" s="155"/>
      <c r="F13">
        <f t="shared" si="0"/>
        <v>2534.29</v>
      </c>
    </row>
    <row r="14" spans="1:6" ht="12.75" hidden="1">
      <c r="A14" s="33" t="s">
        <v>382</v>
      </c>
      <c r="B14" s="2"/>
      <c r="C14" s="2">
        <v>2500</v>
      </c>
      <c r="D14" s="143" t="s">
        <v>379</v>
      </c>
      <c r="E14" s="155"/>
      <c r="F14">
        <f t="shared" si="0"/>
        <v>34.289999999999964</v>
      </c>
    </row>
    <row r="15" spans="1:6" ht="12.75">
      <c r="A15" s="33" t="s">
        <v>382</v>
      </c>
      <c r="B15" s="2">
        <v>1000</v>
      </c>
      <c r="C15" s="2"/>
      <c r="D15" s="159" t="s">
        <v>394</v>
      </c>
      <c r="E15" s="154"/>
      <c r="F15">
        <f t="shared" si="0"/>
        <v>1034.29</v>
      </c>
    </row>
    <row r="16" spans="1:6" ht="12.75">
      <c r="A16" s="33" t="s">
        <v>385</v>
      </c>
      <c r="B16" s="2">
        <v>1700</v>
      </c>
      <c r="C16" s="2"/>
      <c r="D16" s="159" t="s">
        <v>336</v>
      </c>
      <c r="E16" s="155" t="s">
        <v>391</v>
      </c>
      <c r="F16">
        <f t="shared" si="0"/>
        <v>2734.29</v>
      </c>
    </row>
    <row r="17" spans="1:6" ht="12.75">
      <c r="A17" s="33" t="s">
        <v>386</v>
      </c>
      <c r="B17" s="2">
        <v>2000</v>
      </c>
      <c r="C17" s="2"/>
      <c r="D17" s="163" t="s">
        <v>388</v>
      </c>
      <c r="E17" s="155" t="s">
        <v>341</v>
      </c>
      <c r="F17" s="157">
        <f t="shared" si="0"/>
        <v>4734.29</v>
      </c>
    </row>
    <row r="18" spans="1:6" ht="12.75">
      <c r="A18" s="105" t="s">
        <v>387</v>
      </c>
      <c r="B18" s="158">
        <v>1000</v>
      </c>
      <c r="C18" s="158"/>
      <c r="D18" s="165" t="s">
        <v>412</v>
      </c>
      <c r="E18" s="154" t="s">
        <v>341</v>
      </c>
      <c r="F18" s="157">
        <f t="shared" si="0"/>
        <v>5734.29</v>
      </c>
    </row>
    <row r="19" spans="1:6" ht="12.75">
      <c r="A19" s="120" t="s">
        <v>395</v>
      </c>
      <c r="B19" s="122">
        <v>1000</v>
      </c>
      <c r="C19" s="157"/>
      <c r="D19" s="156" t="s">
        <v>104</v>
      </c>
      <c r="E19" s="156" t="s">
        <v>104</v>
      </c>
      <c r="F19" s="157">
        <f t="shared" si="0"/>
        <v>6734.29</v>
      </c>
    </row>
    <row r="20" spans="1:6" ht="12.75">
      <c r="A20" s="120" t="s">
        <v>396</v>
      </c>
      <c r="B20" s="122">
        <v>1000</v>
      </c>
      <c r="C20" s="157"/>
      <c r="D20" s="156" t="s">
        <v>104</v>
      </c>
      <c r="E20" s="156" t="s">
        <v>104</v>
      </c>
      <c r="F20" s="157">
        <f t="shared" si="0"/>
        <v>7734.29</v>
      </c>
    </row>
    <row r="21" spans="1:6" ht="12.75">
      <c r="A21" s="105" t="s">
        <v>397</v>
      </c>
      <c r="B21" s="158">
        <v>2000</v>
      </c>
      <c r="C21" s="158"/>
      <c r="D21" s="141" t="s">
        <v>410</v>
      </c>
      <c r="E21" s="154" t="s">
        <v>341</v>
      </c>
      <c r="F21" s="157">
        <f t="shared" si="0"/>
        <v>9734.29</v>
      </c>
    </row>
    <row r="22" spans="1:6" ht="12.75">
      <c r="A22" s="157" t="s">
        <v>400</v>
      </c>
      <c r="B22" s="158">
        <v>2000</v>
      </c>
      <c r="C22" s="158"/>
      <c r="D22" s="121" t="s">
        <v>401</v>
      </c>
      <c r="E22" s="155" t="s">
        <v>403</v>
      </c>
      <c r="F22" s="157">
        <f t="shared" si="0"/>
        <v>11734.29</v>
      </c>
    </row>
    <row r="23" spans="1:6" ht="12.75">
      <c r="A23" t="s">
        <v>399</v>
      </c>
      <c r="B23" s="2">
        <v>800</v>
      </c>
      <c r="C23" s="2"/>
      <c r="D23" s="143" t="s">
        <v>402</v>
      </c>
      <c r="E23" s="155" t="s">
        <v>352</v>
      </c>
      <c r="F23" s="157">
        <f t="shared" si="0"/>
        <v>12534.29</v>
      </c>
    </row>
    <row r="24" spans="1:6" ht="12.75">
      <c r="A24" s="33" t="s">
        <v>404</v>
      </c>
      <c r="B24" s="2">
        <v>500</v>
      </c>
      <c r="D24" s="165" t="s">
        <v>413</v>
      </c>
      <c r="E24" s="154" t="s">
        <v>341</v>
      </c>
      <c r="F24" s="157">
        <f t="shared" si="0"/>
        <v>13034.29</v>
      </c>
    </row>
    <row r="25" spans="1:6" ht="12.75">
      <c r="A25" s="33" t="s">
        <v>408</v>
      </c>
      <c r="B25" s="2">
        <v>600</v>
      </c>
      <c r="D25" s="156" t="s">
        <v>104</v>
      </c>
      <c r="E25" s="156" t="s">
        <v>104</v>
      </c>
      <c r="F25" s="157">
        <f t="shared" si="0"/>
        <v>13634.29</v>
      </c>
    </row>
    <row r="26" spans="1:6" ht="12.75">
      <c r="A26" t="s">
        <v>407</v>
      </c>
      <c r="B26" s="2">
        <v>1000</v>
      </c>
      <c r="D26" s="165" t="s">
        <v>409</v>
      </c>
      <c r="E26" s="154"/>
      <c r="F26" s="157">
        <f t="shared" si="0"/>
        <v>14634.29</v>
      </c>
    </row>
    <row r="27" spans="1:6" ht="12.75">
      <c r="A27" t="s">
        <v>406</v>
      </c>
      <c r="B27" s="2">
        <v>2000</v>
      </c>
      <c r="D27" s="141" t="s">
        <v>422</v>
      </c>
      <c r="E27" s="155" t="s">
        <v>352</v>
      </c>
      <c r="F27" s="157">
        <f t="shared" si="0"/>
        <v>16634.29</v>
      </c>
    </row>
    <row r="28" spans="1:6" ht="12.75">
      <c r="A28" s="33" t="s">
        <v>419</v>
      </c>
      <c r="B28" s="2">
        <v>1000</v>
      </c>
      <c r="D28" s="121" t="s">
        <v>392</v>
      </c>
      <c r="E28" s="155" t="s">
        <v>411</v>
      </c>
      <c r="F28" s="157">
        <f t="shared" si="0"/>
        <v>17634.29</v>
      </c>
    </row>
    <row r="29" spans="1:6" ht="12.75">
      <c r="A29" s="33" t="s">
        <v>420</v>
      </c>
      <c r="B29" s="2">
        <v>1500</v>
      </c>
      <c r="D29" s="121" t="s">
        <v>421</v>
      </c>
      <c r="E29" s="155" t="s">
        <v>411</v>
      </c>
      <c r="F29" s="157">
        <f t="shared" si="0"/>
        <v>19134.29</v>
      </c>
    </row>
    <row r="30" spans="1:6" ht="12.75">
      <c r="A30" s="33" t="s">
        <v>423</v>
      </c>
      <c r="C30">
        <v>1550.95</v>
      </c>
      <c r="D30" s="121" t="s">
        <v>424</v>
      </c>
      <c r="E30" s="154"/>
      <c r="F30" s="157">
        <f t="shared" si="0"/>
        <v>17583.34</v>
      </c>
    </row>
    <row r="31" spans="1:6" ht="12.75">
      <c r="A31" s="33" t="s">
        <v>426</v>
      </c>
      <c r="C31">
        <v>1724.96</v>
      </c>
      <c r="D31" s="121" t="s">
        <v>424</v>
      </c>
      <c r="E31" s="154"/>
      <c r="F31" s="157">
        <f t="shared" si="0"/>
        <v>15858.380000000001</v>
      </c>
    </row>
    <row r="32" spans="1:6" ht="12.75">
      <c r="A32" s="33" t="s">
        <v>427</v>
      </c>
      <c r="C32">
        <v>6000</v>
      </c>
      <c r="D32" s="121" t="s">
        <v>425</v>
      </c>
      <c r="E32" s="154"/>
      <c r="F32" s="157">
        <f t="shared" si="0"/>
        <v>9858.380000000001</v>
      </c>
    </row>
    <row r="33" spans="1:6" ht="12.75">
      <c r="A33" t="s">
        <v>428</v>
      </c>
      <c r="B33">
        <v>500</v>
      </c>
      <c r="D33" s="164" t="s">
        <v>436</v>
      </c>
      <c r="E33" s="32" t="s">
        <v>341</v>
      </c>
      <c r="F33" s="157">
        <f t="shared" si="0"/>
        <v>10358.380000000001</v>
      </c>
    </row>
    <row r="34" spans="1:6" ht="12.75">
      <c r="A34" s="33" t="s">
        <v>429</v>
      </c>
      <c r="B34">
        <v>1000</v>
      </c>
      <c r="D34" s="164" t="s">
        <v>432</v>
      </c>
      <c r="E34" s="32" t="s">
        <v>352</v>
      </c>
      <c r="F34" s="157">
        <f t="shared" si="0"/>
        <v>11358.380000000001</v>
      </c>
    </row>
    <row r="35" spans="1:6" ht="12.75">
      <c r="A35" s="33" t="s">
        <v>430</v>
      </c>
      <c r="B35" s="28">
        <v>6000</v>
      </c>
      <c r="C35" s="28"/>
      <c r="D35" s="164" t="s">
        <v>433</v>
      </c>
      <c r="E35" s="121" t="s">
        <v>437</v>
      </c>
      <c r="F35" s="157">
        <f t="shared" si="0"/>
        <v>17358.38</v>
      </c>
    </row>
    <row r="36" spans="1:6" ht="12.75">
      <c r="A36" s="33" t="s">
        <v>440</v>
      </c>
      <c r="B36" s="28">
        <v>1500</v>
      </c>
      <c r="C36" s="28"/>
      <c r="D36" s="121" t="s">
        <v>441</v>
      </c>
      <c r="E36" s="121" t="s">
        <v>352</v>
      </c>
      <c r="F36" s="157">
        <f t="shared" si="0"/>
        <v>18858.38</v>
      </c>
    </row>
    <row r="37" spans="1:6" ht="12.75">
      <c r="A37" s="33" t="s">
        <v>439</v>
      </c>
      <c r="B37" s="28">
        <v>2000</v>
      </c>
      <c r="C37" s="28"/>
      <c r="D37" s="119" t="s">
        <v>442</v>
      </c>
      <c r="E37" s="156" t="s">
        <v>104</v>
      </c>
      <c r="F37" s="157">
        <f t="shared" si="0"/>
        <v>20858.38</v>
      </c>
    </row>
    <row r="38" spans="1:6" ht="12.75">
      <c r="A38" s="33" t="s">
        <v>434</v>
      </c>
      <c r="B38" s="28"/>
      <c r="C38" s="28">
        <v>30</v>
      </c>
      <c r="D38" s="121" t="s">
        <v>438</v>
      </c>
      <c r="E38" s="154"/>
      <c r="F38" s="157">
        <f t="shared" si="0"/>
        <v>20828.38</v>
      </c>
    </row>
    <row r="39" spans="1:6" ht="12.75">
      <c r="A39" s="33" t="s">
        <v>443</v>
      </c>
      <c r="B39" s="28">
        <v>500</v>
      </c>
      <c r="C39" s="28"/>
      <c r="D39" s="121" t="s">
        <v>444</v>
      </c>
      <c r="E39" s="121" t="s">
        <v>341</v>
      </c>
      <c r="F39" s="157">
        <f t="shared" si="0"/>
        <v>21328.38</v>
      </c>
    </row>
    <row r="40" spans="1:6" ht="12.75">
      <c r="A40" s="33" t="s">
        <v>445</v>
      </c>
      <c r="B40" s="28">
        <v>500</v>
      </c>
      <c r="C40" s="28"/>
      <c r="D40" s="156" t="s">
        <v>104</v>
      </c>
      <c r="E40" s="156" t="s">
        <v>104</v>
      </c>
      <c r="F40" s="157">
        <f t="shared" si="0"/>
        <v>21828.38</v>
      </c>
    </row>
    <row r="41" spans="1:6" ht="12.75">
      <c r="A41" s="33" t="s">
        <v>447</v>
      </c>
      <c r="B41" s="28"/>
      <c r="C41" s="28">
        <v>1854</v>
      </c>
      <c r="D41" s="121" t="s">
        <v>424</v>
      </c>
      <c r="F41" s="157">
        <f t="shared" si="0"/>
        <v>19974.38</v>
      </c>
    </row>
    <row r="42" spans="1:6" ht="12.75">
      <c r="A42" s="33" t="s">
        <v>447</v>
      </c>
      <c r="B42" s="28"/>
      <c r="C42" s="28">
        <v>5000</v>
      </c>
      <c r="D42" s="121" t="s">
        <v>425</v>
      </c>
      <c r="F42" s="157">
        <f t="shared" si="0"/>
        <v>14974.380000000001</v>
      </c>
    </row>
    <row r="43" spans="1:6" ht="12.75">
      <c r="A43" s="33" t="s">
        <v>447</v>
      </c>
      <c r="B43" s="28">
        <v>6000</v>
      </c>
      <c r="C43" s="28"/>
      <c r="D43" s="156" t="s">
        <v>104</v>
      </c>
      <c r="E43" s="156" t="s">
        <v>104</v>
      </c>
      <c r="F43" s="157">
        <f t="shared" si="0"/>
        <v>20974.38</v>
      </c>
    </row>
    <row r="44" spans="1:6" ht="12.75">
      <c r="A44" s="33" t="s">
        <v>452</v>
      </c>
      <c r="B44" s="28">
        <v>1000</v>
      </c>
      <c r="D44" s="156" t="s">
        <v>104</v>
      </c>
      <c r="E44" s="156" t="s">
        <v>104</v>
      </c>
      <c r="F44" s="157">
        <f t="shared" si="0"/>
        <v>21974.38</v>
      </c>
    </row>
    <row r="45" spans="1:6" ht="12.75">
      <c r="A45" s="33" t="s">
        <v>452</v>
      </c>
      <c r="B45" s="28">
        <v>500</v>
      </c>
      <c r="D45" s="32" t="s">
        <v>457</v>
      </c>
      <c r="E45" s="121" t="s">
        <v>352</v>
      </c>
      <c r="F45" s="157">
        <f t="shared" si="0"/>
        <v>22474.38</v>
      </c>
    </row>
    <row r="46" spans="1:6" ht="12.75">
      <c r="A46" s="33" t="s">
        <v>453</v>
      </c>
      <c r="C46">
        <v>10000</v>
      </c>
      <c r="D46" s="121" t="s">
        <v>425</v>
      </c>
      <c r="F46" s="157">
        <f t="shared" si="0"/>
        <v>12474.380000000001</v>
      </c>
    </row>
    <row r="47" spans="1:6" ht="12.75">
      <c r="A47" s="33" t="s">
        <v>455</v>
      </c>
      <c r="B47">
        <v>1500</v>
      </c>
      <c r="D47" s="156" t="s">
        <v>104</v>
      </c>
      <c r="E47" s="156" t="s">
        <v>104</v>
      </c>
      <c r="F47" s="157">
        <f t="shared" si="0"/>
        <v>13974.380000000001</v>
      </c>
    </row>
    <row r="48" spans="1:6" ht="12.75">
      <c r="A48" s="33" t="s">
        <v>516</v>
      </c>
      <c r="C48">
        <v>30</v>
      </c>
      <c r="D48" s="121" t="s">
        <v>476</v>
      </c>
      <c r="E48" s="121"/>
      <c r="F48" s="157">
        <f t="shared" si="0"/>
        <v>13944.380000000001</v>
      </c>
    </row>
    <row r="49" spans="1:6" ht="12.75">
      <c r="A49" s="33" t="s">
        <v>454</v>
      </c>
      <c r="B49">
        <v>800</v>
      </c>
      <c r="D49" t="s">
        <v>456</v>
      </c>
      <c r="F49" s="157">
        <f t="shared" si="0"/>
        <v>14744.380000000001</v>
      </c>
    </row>
    <row r="50" spans="1:6" ht="12.75">
      <c r="A50" s="33" t="s">
        <v>462</v>
      </c>
      <c r="C50">
        <v>6000</v>
      </c>
      <c r="D50" s="121" t="s">
        <v>425</v>
      </c>
      <c r="F50" s="157">
        <f t="shared" si="0"/>
        <v>8744.380000000001</v>
      </c>
    </row>
    <row r="51" spans="1:6" ht="12.75">
      <c r="A51" s="33" t="s">
        <v>469</v>
      </c>
      <c r="B51">
        <v>1000</v>
      </c>
      <c r="D51" s="156" t="s">
        <v>104</v>
      </c>
      <c r="E51" s="156" t="s">
        <v>104</v>
      </c>
      <c r="F51" s="157">
        <f t="shared" si="0"/>
        <v>9744.380000000001</v>
      </c>
    </row>
    <row r="52" spans="1:6" ht="12.75">
      <c r="A52" s="33" t="s">
        <v>470</v>
      </c>
      <c r="C52">
        <v>2000</v>
      </c>
      <c r="D52" s="121" t="s">
        <v>472</v>
      </c>
      <c r="E52" s="28" t="s">
        <v>471</v>
      </c>
      <c r="F52" s="157">
        <f t="shared" si="0"/>
        <v>7744.380000000001</v>
      </c>
    </row>
    <row r="53" spans="1:6" ht="12.75">
      <c r="A53" s="33" t="s">
        <v>470</v>
      </c>
      <c r="C53">
        <v>6000</v>
      </c>
      <c r="D53" s="121" t="s">
        <v>473</v>
      </c>
      <c r="F53" s="157">
        <f t="shared" si="0"/>
        <v>1744.380000000001</v>
      </c>
    </row>
    <row r="54" spans="1:6" ht="12.75">
      <c r="A54" s="33" t="s">
        <v>69</v>
      </c>
      <c r="B54">
        <v>500</v>
      </c>
      <c r="D54" s="32" t="s">
        <v>491</v>
      </c>
      <c r="F54" s="157">
        <f t="shared" si="0"/>
        <v>2244.380000000001</v>
      </c>
    </row>
    <row r="55" spans="1:6" ht="12.75">
      <c r="A55" s="33" t="s">
        <v>474</v>
      </c>
      <c r="B55">
        <v>1000</v>
      </c>
      <c r="D55" s="121" t="s">
        <v>402</v>
      </c>
      <c r="E55" s="121" t="s">
        <v>463</v>
      </c>
      <c r="F55" s="157">
        <f t="shared" si="0"/>
        <v>3244.380000000001</v>
      </c>
    </row>
    <row r="56" spans="1:6" ht="12.75">
      <c r="A56" s="33" t="s">
        <v>474</v>
      </c>
      <c r="B56">
        <v>4000</v>
      </c>
      <c r="D56" s="121" t="s">
        <v>475</v>
      </c>
      <c r="F56" s="157">
        <f t="shared" si="0"/>
        <v>7244.380000000001</v>
      </c>
    </row>
    <row r="57" spans="1:6" ht="12.75">
      <c r="A57" s="33" t="s">
        <v>474</v>
      </c>
      <c r="B57">
        <v>1000</v>
      </c>
      <c r="D57" s="32" t="s">
        <v>490</v>
      </c>
      <c r="E57" s="121" t="s">
        <v>463</v>
      </c>
      <c r="F57" s="157">
        <f t="shared" si="0"/>
        <v>8244.380000000001</v>
      </c>
    </row>
    <row r="58" spans="1:6" ht="12.75">
      <c r="A58" s="33" t="s">
        <v>220</v>
      </c>
      <c r="B58">
        <v>1000</v>
      </c>
      <c r="D58" s="121" t="s">
        <v>475</v>
      </c>
      <c r="F58" s="157">
        <f t="shared" si="0"/>
        <v>9244.380000000001</v>
      </c>
    </row>
    <row r="59" spans="1:6" ht="12.75">
      <c r="A59" s="33" t="s">
        <v>478</v>
      </c>
      <c r="B59">
        <v>1000</v>
      </c>
      <c r="D59" s="121" t="s">
        <v>484</v>
      </c>
      <c r="E59" s="121" t="s">
        <v>463</v>
      </c>
      <c r="F59" s="157">
        <f t="shared" si="0"/>
        <v>10244.380000000001</v>
      </c>
    </row>
    <row r="60" spans="1:6" ht="12.75">
      <c r="A60" s="33" t="s">
        <v>477</v>
      </c>
      <c r="B60">
        <v>500</v>
      </c>
      <c r="D60" s="121" t="s">
        <v>305</v>
      </c>
      <c r="E60" s="121"/>
      <c r="F60" s="157">
        <f t="shared" si="0"/>
        <v>10744.380000000001</v>
      </c>
    </row>
    <row r="61" spans="1:6" ht="12.75">
      <c r="A61" s="33" t="s">
        <v>477</v>
      </c>
      <c r="B61">
        <v>500</v>
      </c>
      <c r="D61" s="156" t="s">
        <v>104</v>
      </c>
      <c r="E61" s="156" t="s">
        <v>104</v>
      </c>
      <c r="F61" s="157">
        <f t="shared" si="0"/>
        <v>11244.380000000001</v>
      </c>
    </row>
    <row r="62" spans="1:6" ht="12.75">
      <c r="A62" s="33" t="s">
        <v>480</v>
      </c>
      <c r="B62">
        <v>3000</v>
      </c>
      <c r="D62" s="121" t="s">
        <v>481</v>
      </c>
      <c r="E62" s="121"/>
      <c r="F62" s="157">
        <f t="shared" si="0"/>
        <v>14244.380000000001</v>
      </c>
    </row>
    <row r="63" spans="1:6" ht="12.75">
      <c r="A63" s="33" t="s">
        <v>480</v>
      </c>
      <c r="B63">
        <v>2000</v>
      </c>
      <c r="D63" s="121" t="s">
        <v>487</v>
      </c>
      <c r="E63" s="121" t="s">
        <v>463</v>
      </c>
      <c r="F63" s="157">
        <f t="shared" si="0"/>
        <v>16244.380000000001</v>
      </c>
    </row>
    <row r="64" spans="1:6" ht="12.75">
      <c r="A64" s="33" t="s">
        <v>480</v>
      </c>
      <c r="B64">
        <v>500</v>
      </c>
      <c r="D64" s="121" t="s">
        <v>488</v>
      </c>
      <c r="E64" s="121" t="s">
        <v>463</v>
      </c>
      <c r="F64" s="157">
        <f t="shared" si="0"/>
        <v>16744.38</v>
      </c>
    </row>
    <row r="65" spans="1:6" ht="12.75">
      <c r="A65" s="33" t="s">
        <v>224</v>
      </c>
      <c r="B65">
        <v>1000</v>
      </c>
      <c r="D65" s="121" t="s">
        <v>44</v>
      </c>
      <c r="E65" s="121" t="s">
        <v>463</v>
      </c>
      <c r="F65" s="157">
        <f t="shared" si="0"/>
        <v>17744.38</v>
      </c>
    </row>
    <row r="66" spans="1:6" ht="12.75">
      <c r="A66" s="33" t="s">
        <v>489</v>
      </c>
      <c r="B66">
        <v>2000</v>
      </c>
      <c r="D66" s="121" t="s">
        <v>492</v>
      </c>
      <c r="E66" s="121" t="s">
        <v>463</v>
      </c>
      <c r="F66" s="157">
        <f t="shared" si="0"/>
        <v>19744.38</v>
      </c>
    </row>
    <row r="67" spans="1:6" ht="12.75">
      <c r="A67" s="33" t="s">
        <v>226</v>
      </c>
      <c r="B67">
        <v>3000</v>
      </c>
      <c r="D67" s="121" t="s">
        <v>494</v>
      </c>
      <c r="F67" s="157">
        <f t="shared" si="0"/>
        <v>22744.38</v>
      </c>
    </row>
    <row r="68" spans="1:6" ht="12.75">
      <c r="A68" s="33" t="s">
        <v>495</v>
      </c>
      <c r="B68">
        <v>1000</v>
      </c>
      <c r="D68" s="121" t="s">
        <v>496</v>
      </c>
      <c r="E68" s="121" t="s">
        <v>104</v>
      </c>
      <c r="F68" s="157">
        <f t="shared" si="0"/>
        <v>23744.38</v>
      </c>
    </row>
    <row r="69" spans="1:6" ht="12.75">
      <c r="A69" s="33" t="s">
        <v>499</v>
      </c>
      <c r="B69">
        <v>4000</v>
      </c>
      <c r="D69" s="33" t="s">
        <v>500</v>
      </c>
      <c r="F69" s="157">
        <f t="shared" si="0"/>
        <v>27744.38</v>
      </c>
    </row>
    <row r="70" spans="1:6" ht="12.75">
      <c r="A70" s="33" t="s">
        <v>501</v>
      </c>
      <c r="B70">
        <v>600</v>
      </c>
      <c r="D70" s="121" t="s">
        <v>505</v>
      </c>
      <c r="E70" s="121" t="s">
        <v>343</v>
      </c>
      <c r="F70" s="157">
        <f t="shared" si="0"/>
        <v>28344.38</v>
      </c>
    </row>
    <row r="71" spans="1:6" ht="12.75">
      <c r="A71" s="33" t="s">
        <v>506</v>
      </c>
      <c r="B71">
        <v>500</v>
      </c>
      <c r="D71" s="32" t="s">
        <v>511</v>
      </c>
      <c r="E71" s="121" t="s">
        <v>341</v>
      </c>
      <c r="F71" s="157">
        <f>F70+B71-C71</f>
        <v>28844.38</v>
      </c>
    </row>
    <row r="72" spans="1:6" ht="12.75">
      <c r="A72" s="33" t="s">
        <v>508</v>
      </c>
      <c r="B72">
        <v>2000</v>
      </c>
      <c r="D72" s="33" t="s">
        <v>509</v>
      </c>
      <c r="E72" s="32" t="s">
        <v>497</v>
      </c>
      <c r="F72" s="157">
        <f>F71+B72-C72</f>
        <v>30844.38</v>
      </c>
    </row>
    <row r="73" spans="1:6" ht="12.75">
      <c r="A73" s="99" t="s">
        <v>235</v>
      </c>
      <c r="B73" s="20">
        <v>100</v>
      </c>
      <c r="D73" s="97" t="s">
        <v>104</v>
      </c>
      <c r="E73" s="97" t="s">
        <v>104</v>
      </c>
      <c r="F73" s="157">
        <f>F72+B73-C73</f>
        <v>30944.38</v>
      </c>
    </row>
    <row r="74" spans="1:6" ht="12.75">
      <c r="A74" s="105" t="s">
        <v>515</v>
      </c>
      <c r="B74" s="158"/>
      <c r="C74">
        <v>30</v>
      </c>
      <c r="D74" s="121" t="s">
        <v>476</v>
      </c>
      <c r="E74" s="32"/>
      <c r="F74" s="157">
        <f>F73+B74-C74</f>
        <v>30914.38</v>
      </c>
    </row>
    <row r="75" spans="1:6" ht="12.75">
      <c r="A75" s="153" t="s">
        <v>510</v>
      </c>
      <c r="B75">
        <f>2000-15</f>
        <v>1985</v>
      </c>
      <c r="D75" s="97" t="s">
        <v>104</v>
      </c>
      <c r="E75" s="97" t="s">
        <v>104</v>
      </c>
      <c r="F75" s="157">
        <f>F74+B75-C75</f>
        <v>32899.380000000005</v>
      </c>
    </row>
    <row r="76" spans="1:6" ht="12.75">
      <c r="A76" s="153" t="s">
        <v>510</v>
      </c>
      <c r="B76">
        <v>1002</v>
      </c>
      <c r="D76" s="97" t="s">
        <v>104</v>
      </c>
      <c r="E76" s="97" t="s">
        <v>104</v>
      </c>
      <c r="F76" s="157">
        <f aca="true" t="shared" si="1" ref="F76:F102">F75+B76-C76</f>
        <v>33901.380000000005</v>
      </c>
    </row>
    <row r="77" spans="1:6" ht="12.75">
      <c r="A77" s="153" t="s">
        <v>513</v>
      </c>
      <c r="B77">
        <v>5000</v>
      </c>
      <c r="D77" s="173" t="s">
        <v>512</v>
      </c>
      <c r="F77" s="157">
        <f t="shared" si="1"/>
        <v>38901.380000000005</v>
      </c>
    </row>
    <row r="78" spans="1:6" ht="12.75">
      <c r="A78" s="153" t="s">
        <v>514</v>
      </c>
      <c r="C78" s="174">
        <f>1008.15+1718.61+460.58</f>
        <v>3187.3399999999997</v>
      </c>
      <c r="D78" s="121" t="s">
        <v>424</v>
      </c>
      <c r="F78" s="157">
        <f t="shared" si="1"/>
        <v>35714.04000000001</v>
      </c>
    </row>
    <row r="79" spans="1:6" ht="12.75">
      <c r="A79" s="153" t="s">
        <v>514</v>
      </c>
      <c r="C79">
        <v>13000</v>
      </c>
      <c r="D79" s="121" t="s">
        <v>425</v>
      </c>
      <c r="F79" s="157">
        <f t="shared" si="1"/>
        <v>22714.040000000008</v>
      </c>
    </row>
    <row r="80" spans="1:6" ht="12.75">
      <c r="A80" s="153" t="s">
        <v>514</v>
      </c>
      <c r="B80">
        <v>4000</v>
      </c>
      <c r="D80" s="97" t="s">
        <v>104</v>
      </c>
      <c r="E80" s="97" t="s">
        <v>104</v>
      </c>
      <c r="F80" s="157">
        <f t="shared" si="1"/>
        <v>26714.040000000008</v>
      </c>
    </row>
    <row r="81" spans="1:6" ht="12.75">
      <c r="A81" s="153" t="s">
        <v>524</v>
      </c>
      <c r="C81">
        <v>30</v>
      </c>
      <c r="D81" s="121" t="s">
        <v>525</v>
      </c>
      <c r="F81" s="157">
        <f t="shared" si="1"/>
        <v>26684.040000000008</v>
      </c>
    </row>
    <row r="82" spans="1:7" ht="12.75">
      <c r="A82" s="153" t="s">
        <v>237</v>
      </c>
      <c r="B82">
        <v>6000</v>
      </c>
      <c r="D82" t="s">
        <v>31</v>
      </c>
      <c r="E82" s="28" t="s">
        <v>340</v>
      </c>
      <c r="F82" s="157">
        <f t="shared" si="1"/>
        <v>32684.040000000008</v>
      </c>
      <c r="G82">
        <v>32684.61</v>
      </c>
    </row>
    <row r="83" spans="1:6" ht="12.75">
      <c r="A83" s="153" t="s">
        <v>242</v>
      </c>
      <c r="B83">
        <v>2000</v>
      </c>
      <c r="D83" s="32" t="s">
        <v>535</v>
      </c>
      <c r="E83" s="32"/>
      <c r="F83" s="157">
        <f t="shared" si="1"/>
        <v>34684.04000000001</v>
      </c>
    </row>
    <row r="84" spans="1:6" ht="12.75">
      <c r="A84" s="153" t="s">
        <v>75</v>
      </c>
      <c r="B84">
        <v>2000</v>
      </c>
      <c r="D84" s="32" t="s">
        <v>538</v>
      </c>
      <c r="E84" s="32" t="s">
        <v>539</v>
      </c>
      <c r="F84" s="157">
        <f t="shared" si="1"/>
        <v>36684.04000000001</v>
      </c>
    </row>
    <row r="85" spans="1:6" ht="12.75">
      <c r="A85" s="33" t="s">
        <v>78</v>
      </c>
      <c r="C85">
        <v>4000</v>
      </c>
      <c r="D85" s="121" t="s">
        <v>425</v>
      </c>
      <c r="F85" s="157">
        <f t="shared" si="1"/>
        <v>32684.040000000008</v>
      </c>
    </row>
    <row r="86" spans="1:6" ht="12.75">
      <c r="A86" s="33" t="s">
        <v>78</v>
      </c>
      <c r="C86">
        <v>5000</v>
      </c>
      <c r="D86" s="33" t="s">
        <v>542</v>
      </c>
      <c r="F86" s="157">
        <f t="shared" si="1"/>
        <v>27684.040000000008</v>
      </c>
    </row>
    <row r="87" spans="1:6" ht="12.75">
      <c r="A87" s="33" t="s">
        <v>541</v>
      </c>
      <c r="B87">
        <v>5000</v>
      </c>
      <c r="D87" s="121" t="s">
        <v>543</v>
      </c>
      <c r="F87" s="180">
        <f t="shared" si="1"/>
        <v>32684.040000000008</v>
      </c>
    </row>
    <row r="88" spans="1:6" ht="12.75">
      <c r="A88" s="33"/>
      <c r="C88" s="116">
        <v>30</v>
      </c>
      <c r="D88" s="181" t="s">
        <v>551</v>
      </c>
      <c r="E88" s="116"/>
      <c r="F88" s="182">
        <f t="shared" si="1"/>
        <v>32654.040000000008</v>
      </c>
    </row>
    <row r="89" spans="1:7" ht="12.75">
      <c r="A89" s="33" t="s">
        <v>545</v>
      </c>
      <c r="B89">
        <v>5000</v>
      </c>
      <c r="D89" s="33" t="s">
        <v>550</v>
      </c>
      <c r="F89" s="157">
        <f t="shared" si="1"/>
        <v>37654.04000000001</v>
      </c>
      <c r="G89">
        <v>37654</v>
      </c>
    </row>
    <row r="90" spans="1:6" ht="12.75">
      <c r="A90" s="33" t="s">
        <v>544</v>
      </c>
      <c r="C90">
        <v>30</v>
      </c>
      <c r="D90" s="121" t="s">
        <v>547</v>
      </c>
      <c r="F90" s="157">
        <f t="shared" si="1"/>
        <v>37624.04000000001</v>
      </c>
    </row>
    <row r="91" spans="1:6" ht="12.75">
      <c r="A91" s="33" t="s">
        <v>548</v>
      </c>
      <c r="C91">
        <v>15000</v>
      </c>
      <c r="D91" s="121" t="s">
        <v>425</v>
      </c>
      <c r="F91" s="157">
        <f t="shared" si="1"/>
        <v>22624.040000000008</v>
      </c>
    </row>
    <row r="92" spans="1:6" ht="12.75">
      <c r="A92" s="33" t="s">
        <v>549</v>
      </c>
      <c r="B92">
        <v>6650</v>
      </c>
      <c r="D92" s="32" t="s">
        <v>553</v>
      </c>
      <c r="E92" s="32" t="s">
        <v>497</v>
      </c>
      <c r="F92" s="157">
        <f t="shared" si="1"/>
        <v>29274.040000000008</v>
      </c>
    </row>
    <row r="93" spans="1:6" ht="12.75">
      <c r="A93" s="33" t="s">
        <v>82</v>
      </c>
      <c r="B93">
        <v>1000</v>
      </c>
      <c r="D93" s="97" t="s">
        <v>104</v>
      </c>
      <c r="E93" s="97" t="s">
        <v>104</v>
      </c>
      <c r="F93" s="157">
        <f t="shared" si="1"/>
        <v>30274.040000000008</v>
      </c>
    </row>
    <row r="94" spans="1:6" ht="12.75">
      <c r="A94" s="33" t="s">
        <v>554</v>
      </c>
      <c r="C94">
        <v>25000</v>
      </c>
      <c r="D94" s="121" t="s">
        <v>425</v>
      </c>
      <c r="F94" s="157">
        <f t="shared" si="1"/>
        <v>5274.040000000008</v>
      </c>
    </row>
    <row r="95" spans="1:6" ht="12.75">
      <c r="A95" s="33" t="s">
        <v>554</v>
      </c>
      <c r="C95">
        <v>459</v>
      </c>
      <c r="D95" s="121" t="s">
        <v>424</v>
      </c>
      <c r="F95" s="157">
        <f t="shared" si="1"/>
        <v>4815.040000000008</v>
      </c>
    </row>
    <row r="96" spans="1:6" ht="12.75">
      <c r="A96" s="33" t="s">
        <v>554</v>
      </c>
      <c r="B96">
        <v>500</v>
      </c>
      <c r="D96" s="97" t="s">
        <v>104</v>
      </c>
      <c r="E96" s="97" t="s">
        <v>104</v>
      </c>
      <c r="F96" s="157">
        <f t="shared" si="1"/>
        <v>5315.040000000008</v>
      </c>
    </row>
    <row r="97" spans="1:6" ht="12.75">
      <c r="A97" s="33" t="s">
        <v>554</v>
      </c>
      <c r="B97">
        <v>1000</v>
      </c>
      <c r="D97" s="32" t="s">
        <v>559</v>
      </c>
      <c r="E97" s="97" t="s">
        <v>555</v>
      </c>
      <c r="F97" s="157">
        <f t="shared" si="1"/>
        <v>6315.040000000008</v>
      </c>
    </row>
    <row r="98" spans="1:6" ht="12.75">
      <c r="A98" s="33" t="s">
        <v>554</v>
      </c>
      <c r="B98">
        <v>1000</v>
      </c>
      <c r="C98">
        <v>7.5</v>
      </c>
      <c r="D98" s="32" t="s">
        <v>565</v>
      </c>
      <c r="E98" s="32" t="s">
        <v>555</v>
      </c>
      <c r="F98" s="157">
        <f t="shared" si="1"/>
        <v>7307.540000000008</v>
      </c>
    </row>
    <row r="99" spans="1:6" ht="12.75">
      <c r="A99" s="33" t="s">
        <v>256</v>
      </c>
      <c r="B99">
        <v>4000</v>
      </c>
      <c r="D99" s="32" t="s">
        <v>553</v>
      </c>
      <c r="E99" s="32" t="s">
        <v>497</v>
      </c>
      <c r="F99" s="157">
        <f t="shared" si="1"/>
        <v>11307.540000000008</v>
      </c>
    </row>
    <row r="100" spans="1:6" ht="12.75">
      <c r="A100" s="33" t="s">
        <v>256</v>
      </c>
      <c r="B100">
        <v>1000</v>
      </c>
      <c r="D100" s="32" t="s">
        <v>553</v>
      </c>
      <c r="E100" s="32" t="s">
        <v>497</v>
      </c>
      <c r="F100" s="157">
        <f t="shared" si="1"/>
        <v>12307.540000000008</v>
      </c>
    </row>
    <row r="101" spans="1:6" ht="12.75">
      <c r="A101" s="33" t="s">
        <v>560</v>
      </c>
      <c r="C101" s="2">
        <v>2</v>
      </c>
      <c r="D101" t="s">
        <v>561</v>
      </c>
      <c r="F101" s="157">
        <f t="shared" si="1"/>
        <v>12305.540000000008</v>
      </c>
    </row>
    <row r="102" spans="1:6" ht="12.75">
      <c r="A102" s="148" t="s">
        <v>89</v>
      </c>
      <c r="B102" s="191"/>
      <c r="C102" s="191">
        <v>12300</v>
      </c>
      <c r="D102" s="192" t="s">
        <v>573</v>
      </c>
      <c r="E102" s="193"/>
      <c r="F102" s="191">
        <f t="shared" si="1"/>
        <v>5.540000000008149</v>
      </c>
    </row>
    <row r="103" ht="12.75">
      <c r="F103" s="157" t="s">
        <v>574</v>
      </c>
    </row>
    <row r="104" spans="1:6" ht="12.75">
      <c r="A104" s="153" t="s">
        <v>575</v>
      </c>
      <c r="F104" s="157" t="s">
        <v>574</v>
      </c>
    </row>
    <row r="105" spans="6:7" ht="12.75">
      <c r="F105" s="157">
        <v>0</v>
      </c>
      <c r="G105" t="s">
        <v>576</v>
      </c>
    </row>
    <row r="106" spans="1:6" ht="12.75">
      <c r="A106" s="153" t="s">
        <v>571</v>
      </c>
      <c r="B106">
        <v>3000</v>
      </c>
      <c r="D106" s="186" t="s">
        <v>572</v>
      </c>
      <c r="F106">
        <f>F105+B106-C106</f>
        <v>3000</v>
      </c>
    </row>
    <row r="107" spans="1:6" ht="12.75">
      <c r="A107" t="s">
        <v>577</v>
      </c>
      <c r="C107">
        <v>300</v>
      </c>
      <c r="D107" t="s">
        <v>578</v>
      </c>
      <c r="E107" s="28" t="s">
        <v>579</v>
      </c>
      <c r="F107">
        <f aca="true" t="shared" si="2" ref="F107:F172">F106+B107-C107</f>
        <v>2700</v>
      </c>
    </row>
    <row r="108" spans="1:6" ht="12.75">
      <c r="A108" s="153" t="s">
        <v>264</v>
      </c>
      <c r="B108">
        <v>6000</v>
      </c>
      <c r="D108" t="s">
        <v>543</v>
      </c>
      <c r="F108">
        <f t="shared" si="2"/>
        <v>8700</v>
      </c>
    </row>
    <row r="109" spans="1:6" ht="12.75">
      <c r="A109" t="s">
        <v>580</v>
      </c>
      <c r="B109">
        <v>2500</v>
      </c>
      <c r="D109" t="s">
        <v>44</v>
      </c>
      <c r="F109">
        <f t="shared" si="2"/>
        <v>11200</v>
      </c>
    </row>
    <row r="110" spans="1:6" ht="12.75">
      <c r="A110" s="153" t="s">
        <v>270</v>
      </c>
      <c r="C110">
        <v>459</v>
      </c>
      <c r="D110" t="s">
        <v>581</v>
      </c>
      <c r="F110">
        <f t="shared" si="2"/>
        <v>10741</v>
      </c>
    </row>
    <row r="111" spans="1:6" ht="12.75">
      <c r="A111" s="153" t="s">
        <v>270</v>
      </c>
      <c r="C111">
        <v>1665</v>
      </c>
      <c r="D111" t="s">
        <v>581</v>
      </c>
      <c r="F111">
        <f t="shared" si="2"/>
        <v>9076</v>
      </c>
    </row>
    <row r="112" spans="1:6" ht="12.75">
      <c r="A112" s="153" t="s">
        <v>270</v>
      </c>
      <c r="B112">
        <v>1500</v>
      </c>
      <c r="F112">
        <f t="shared" si="2"/>
        <v>10576</v>
      </c>
    </row>
    <row r="113" spans="1:6" ht="12.75">
      <c r="A113" s="153" t="s">
        <v>270</v>
      </c>
      <c r="B113">
        <v>6000</v>
      </c>
      <c r="D113" t="s">
        <v>31</v>
      </c>
      <c r="F113">
        <f t="shared" si="2"/>
        <v>16576</v>
      </c>
    </row>
    <row r="114" spans="1:6" ht="12.75">
      <c r="A114" s="153" t="s">
        <v>270</v>
      </c>
      <c r="B114">
        <v>3000</v>
      </c>
      <c r="D114" t="s">
        <v>557</v>
      </c>
      <c r="E114" s="28" t="s">
        <v>582</v>
      </c>
      <c r="F114">
        <f t="shared" si="2"/>
        <v>19576</v>
      </c>
    </row>
    <row r="115" spans="1:6" ht="12.75">
      <c r="A115" s="198">
        <v>40513</v>
      </c>
      <c r="B115" s="196"/>
      <c r="C115" s="196">
        <v>550</v>
      </c>
      <c r="D115" s="196" t="s">
        <v>608</v>
      </c>
      <c r="F115">
        <f t="shared" si="2"/>
        <v>19026</v>
      </c>
    </row>
    <row r="116" spans="1:6" ht="12.75">
      <c r="A116" s="198">
        <v>40514</v>
      </c>
      <c r="B116" s="199">
        <v>1100</v>
      </c>
      <c r="C116" s="196"/>
      <c r="D116" s="196" t="s">
        <v>609</v>
      </c>
      <c r="F116">
        <f t="shared" si="2"/>
        <v>20126</v>
      </c>
    </row>
    <row r="117" spans="1:6" ht="12.75">
      <c r="A117" s="198">
        <v>40514</v>
      </c>
      <c r="B117" s="196">
        <v>1500</v>
      </c>
      <c r="C117" s="196"/>
      <c r="D117" s="196" t="s">
        <v>588</v>
      </c>
      <c r="F117">
        <f t="shared" si="2"/>
        <v>21626</v>
      </c>
    </row>
    <row r="118" spans="1:6" ht="12.75">
      <c r="A118" s="198">
        <v>40514</v>
      </c>
      <c r="B118" s="199">
        <v>5000</v>
      </c>
      <c r="C118" s="196"/>
      <c r="D118" s="196" t="s">
        <v>609</v>
      </c>
      <c r="F118">
        <f t="shared" si="2"/>
        <v>26626</v>
      </c>
    </row>
    <row r="119" spans="1:6" ht="12.75">
      <c r="A119" s="198">
        <v>40514</v>
      </c>
      <c r="B119" s="196">
        <v>1000</v>
      </c>
      <c r="C119" s="196"/>
      <c r="D119" s="196" t="s">
        <v>590</v>
      </c>
      <c r="F119">
        <f t="shared" si="2"/>
        <v>27626</v>
      </c>
    </row>
    <row r="120" spans="1:6" ht="12.75">
      <c r="A120" s="198">
        <v>40515</v>
      </c>
      <c r="B120" s="199">
        <v>2000</v>
      </c>
      <c r="C120" s="196"/>
      <c r="D120" s="196" t="s">
        <v>609</v>
      </c>
      <c r="F120">
        <f t="shared" si="2"/>
        <v>29626</v>
      </c>
    </row>
    <row r="121" spans="1:6" ht="12.75">
      <c r="A121" s="198">
        <v>40515</v>
      </c>
      <c r="B121" s="196">
        <v>2000</v>
      </c>
      <c r="C121" s="196"/>
      <c r="D121" s="196" t="s">
        <v>123</v>
      </c>
      <c r="F121">
        <f t="shared" si="2"/>
        <v>31626</v>
      </c>
    </row>
    <row r="122" spans="1:6" ht="12.75">
      <c r="A122" s="198">
        <v>40515</v>
      </c>
      <c r="B122" s="199">
        <v>2000</v>
      </c>
      <c r="C122" s="196"/>
      <c r="D122" s="196" t="s">
        <v>609</v>
      </c>
      <c r="F122">
        <f t="shared" si="2"/>
        <v>33626</v>
      </c>
    </row>
    <row r="123" spans="1:6" ht="12.75">
      <c r="A123" s="198">
        <v>40515</v>
      </c>
      <c r="B123" s="196">
        <v>500</v>
      </c>
      <c r="C123" s="196"/>
      <c r="D123" s="196" t="s">
        <v>591</v>
      </c>
      <c r="F123">
        <f t="shared" si="2"/>
        <v>34126</v>
      </c>
    </row>
    <row r="124" spans="1:6" ht="12.75">
      <c r="A124" s="198">
        <v>40519</v>
      </c>
      <c r="B124" s="197">
        <v>2000</v>
      </c>
      <c r="C124" s="196"/>
      <c r="D124" s="196" t="s">
        <v>610</v>
      </c>
      <c r="F124">
        <f t="shared" si="2"/>
        <v>36126</v>
      </c>
    </row>
    <row r="125" spans="1:6" ht="12.75">
      <c r="A125" s="198">
        <v>40521</v>
      </c>
      <c r="B125" s="196"/>
      <c r="C125" s="196">
        <v>5000</v>
      </c>
      <c r="D125" s="196" t="s">
        <v>611</v>
      </c>
      <c r="F125">
        <f t="shared" si="2"/>
        <v>31126</v>
      </c>
    </row>
    <row r="126" spans="1:6" ht="12.75">
      <c r="A126" s="198">
        <v>40521</v>
      </c>
      <c r="B126" s="196"/>
      <c r="C126" s="196">
        <v>6000</v>
      </c>
      <c r="D126" s="196" t="s">
        <v>612</v>
      </c>
      <c r="F126">
        <f t="shared" si="2"/>
        <v>25126</v>
      </c>
    </row>
    <row r="127" spans="1:6" ht="12.75">
      <c r="A127" s="198">
        <v>40523</v>
      </c>
      <c r="B127" s="196">
        <v>4500</v>
      </c>
      <c r="C127" s="196"/>
      <c r="D127" s="196" t="s">
        <v>613</v>
      </c>
      <c r="F127">
        <f t="shared" si="2"/>
        <v>29626</v>
      </c>
    </row>
    <row r="128" spans="1:6" ht="12.75">
      <c r="A128" s="198">
        <v>40523</v>
      </c>
      <c r="B128" s="196">
        <v>3000</v>
      </c>
      <c r="C128" s="196"/>
      <c r="D128" s="196" t="s">
        <v>507</v>
      </c>
      <c r="F128">
        <f t="shared" si="2"/>
        <v>32626</v>
      </c>
    </row>
    <row r="129" spans="1:6" ht="12.75">
      <c r="A129" s="198">
        <v>40523</v>
      </c>
      <c r="B129" s="196">
        <v>3000</v>
      </c>
      <c r="C129" s="196"/>
      <c r="D129" s="196" t="s">
        <v>592</v>
      </c>
      <c r="F129">
        <f t="shared" si="2"/>
        <v>35626</v>
      </c>
    </row>
    <row r="130" spans="1:6" ht="12.75">
      <c r="A130" s="198">
        <v>40524</v>
      </c>
      <c r="B130" s="196"/>
      <c r="C130" s="196">
        <v>500</v>
      </c>
      <c r="D130" s="196" t="s">
        <v>614</v>
      </c>
      <c r="F130">
        <f t="shared" si="2"/>
        <v>35126</v>
      </c>
    </row>
    <row r="131" spans="1:6" ht="12.75">
      <c r="A131" s="198">
        <v>40524</v>
      </c>
      <c r="B131" s="196"/>
      <c r="C131" s="196">
        <v>459</v>
      </c>
      <c r="D131" s="196" t="s">
        <v>614</v>
      </c>
      <c r="F131">
        <f t="shared" si="2"/>
        <v>34667</v>
      </c>
    </row>
    <row r="132" spans="1:6" ht="12.75">
      <c r="A132" s="198">
        <v>40527</v>
      </c>
      <c r="B132" s="196">
        <v>500</v>
      </c>
      <c r="C132" s="196"/>
      <c r="D132" s="196" t="s">
        <v>593</v>
      </c>
      <c r="F132">
        <f t="shared" si="2"/>
        <v>35167</v>
      </c>
    </row>
    <row r="133" spans="1:6" ht="12.75">
      <c r="A133" s="198">
        <v>40528</v>
      </c>
      <c r="B133" s="196">
        <v>200</v>
      </c>
      <c r="C133" s="196"/>
      <c r="D133" s="196"/>
      <c r="E133" s="197"/>
      <c r="F133">
        <f t="shared" si="2"/>
        <v>35367</v>
      </c>
    </row>
    <row r="134" spans="1:6" ht="12.75">
      <c r="A134" s="198">
        <v>40529</v>
      </c>
      <c r="B134" s="196">
        <v>1500</v>
      </c>
      <c r="C134" s="196"/>
      <c r="D134" s="196" t="s">
        <v>599</v>
      </c>
      <c r="E134" s="197"/>
      <c r="F134">
        <f t="shared" si="2"/>
        <v>36867</v>
      </c>
    </row>
    <row r="135" spans="1:6" ht="12.75">
      <c r="A135" s="198">
        <v>40529</v>
      </c>
      <c r="B135" s="196">
        <v>2000</v>
      </c>
      <c r="C135" s="196"/>
      <c r="D135" s="196" t="s">
        <v>409</v>
      </c>
      <c r="E135" s="197"/>
      <c r="F135">
        <f t="shared" si="2"/>
        <v>38867</v>
      </c>
    </row>
    <row r="136" spans="1:6" ht="12.75">
      <c r="A136" s="198">
        <v>40530</v>
      </c>
      <c r="B136" s="196"/>
      <c r="C136" s="196">
        <v>8000</v>
      </c>
      <c r="D136" s="196" t="s">
        <v>618</v>
      </c>
      <c r="E136" s="197"/>
      <c r="F136">
        <f t="shared" si="2"/>
        <v>30867</v>
      </c>
    </row>
    <row r="137" spans="1:6" ht="12.75">
      <c r="A137" s="198">
        <v>40530</v>
      </c>
      <c r="B137" s="196">
        <v>300</v>
      </c>
      <c r="C137" s="196"/>
      <c r="D137" s="196"/>
      <c r="E137" s="197"/>
      <c r="F137">
        <f t="shared" si="2"/>
        <v>31167</v>
      </c>
    </row>
    <row r="138" spans="1:6" ht="12.75">
      <c r="A138" s="198">
        <v>40530</v>
      </c>
      <c r="B138" s="196">
        <v>3000</v>
      </c>
      <c r="C138" s="196"/>
      <c r="D138" s="196" t="s">
        <v>619</v>
      </c>
      <c r="E138" s="197"/>
      <c r="F138">
        <f t="shared" si="2"/>
        <v>34167</v>
      </c>
    </row>
    <row r="139" spans="1:6" ht="12.75">
      <c r="A139" s="198">
        <v>40530</v>
      </c>
      <c r="B139" s="196">
        <v>3000</v>
      </c>
      <c r="C139" s="196"/>
      <c r="D139" s="196" t="s">
        <v>600</v>
      </c>
      <c r="E139" s="197"/>
      <c r="F139">
        <f t="shared" si="2"/>
        <v>37167</v>
      </c>
    </row>
    <row r="140" spans="1:6" ht="12.75">
      <c r="A140" s="198">
        <v>40532</v>
      </c>
      <c r="B140" s="196">
        <v>500</v>
      </c>
      <c r="C140" s="196"/>
      <c r="D140" s="196" t="s">
        <v>620</v>
      </c>
      <c r="E140" s="197"/>
      <c r="F140">
        <f t="shared" si="2"/>
        <v>37667</v>
      </c>
    </row>
    <row r="141" spans="1:6" ht="12.75">
      <c r="A141" s="198">
        <v>40532</v>
      </c>
      <c r="B141" s="196">
        <v>1555</v>
      </c>
      <c r="C141" s="196"/>
      <c r="D141" s="196" t="s">
        <v>621</v>
      </c>
      <c r="E141" s="197"/>
      <c r="F141">
        <f t="shared" si="2"/>
        <v>39222</v>
      </c>
    </row>
    <row r="142" spans="1:6" ht="12.75">
      <c r="A142" s="198">
        <v>40532</v>
      </c>
      <c r="B142" s="196">
        <v>2000</v>
      </c>
      <c r="C142" s="196"/>
      <c r="D142" s="196" t="s">
        <v>622</v>
      </c>
      <c r="E142" s="197"/>
      <c r="F142">
        <f t="shared" si="2"/>
        <v>41222</v>
      </c>
    </row>
    <row r="143" spans="1:6" ht="12.75">
      <c r="A143" s="198">
        <v>40532</v>
      </c>
      <c r="B143" s="196">
        <v>1000</v>
      </c>
      <c r="C143" s="196"/>
      <c r="D143" s="196" t="s">
        <v>623</v>
      </c>
      <c r="E143" s="197"/>
      <c r="F143">
        <f t="shared" si="2"/>
        <v>42222</v>
      </c>
    </row>
    <row r="144" spans="1:6" ht="12.75">
      <c r="A144" s="198">
        <v>40532</v>
      </c>
      <c r="B144" s="196">
        <v>3000</v>
      </c>
      <c r="C144" s="196"/>
      <c r="D144" s="196" t="s">
        <v>624</v>
      </c>
      <c r="E144" s="197"/>
      <c r="F144">
        <f t="shared" si="2"/>
        <v>45222</v>
      </c>
    </row>
    <row r="145" spans="1:6" ht="12.75">
      <c r="A145" s="198">
        <v>40532</v>
      </c>
      <c r="B145" s="196">
        <v>2000</v>
      </c>
      <c r="C145" s="196"/>
      <c r="D145" s="196" t="s">
        <v>625</v>
      </c>
      <c r="E145" s="197"/>
      <c r="F145">
        <f t="shared" si="2"/>
        <v>47222</v>
      </c>
    </row>
    <row r="146" spans="1:6" ht="12.75">
      <c r="A146" s="198">
        <v>40533</v>
      </c>
      <c r="B146" s="196">
        <v>4000</v>
      </c>
      <c r="C146" s="196"/>
      <c r="D146" s="196" t="s">
        <v>616</v>
      </c>
      <c r="E146" s="197"/>
      <c r="F146">
        <f t="shared" si="2"/>
        <v>51222</v>
      </c>
    </row>
    <row r="147" spans="1:6" ht="12.75">
      <c r="A147" s="198">
        <v>40533</v>
      </c>
      <c r="B147" s="196">
        <v>3000</v>
      </c>
      <c r="C147" s="196"/>
      <c r="D147" s="196" t="s">
        <v>607</v>
      </c>
      <c r="E147" s="197"/>
      <c r="F147">
        <f t="shared" si="2"/>
        <v>54222</v>
      </c>
    </row>
    <row r="148" spans="1:6" ht="12.75">
      <c r="A148" s="198">
        <v>40533</v>
      </c>
      <c r="B148" s="196">
        <v>7000</v>
      </c>
      <c r="C148" s="196"/>
      <c r="D148" s="196" t="s">
        <v>543</v>
      </c>
      <c r="E148" s="197"/>
      <c r="F148">
        <f t="shared" si="2"/>
        <v>61222</v>
      </c>
    </row>
    <row r="149" spans="1:6" ht="12.75">
      <c r="A149" s="198">
        <v>40533</v>
      </c>
      <c r="B149" s="196">
        <v>511</v>
      </c>
      <c r="C149" s="196"/>
      <c r="D149" s="196" t="s">
        <v>626</v>
      </c>
      <c r="E149" s="197"/>
      <c r="F149">
        <f t="shared" si="2"/>
        <v>61733</v>
      </c>
    </row>
    <row r="150" spans="1:6" ht="12.75">
      <c r="A150" s="198">
        <v>40533</v>
      </c>
      <c r="B150" s="196">
        <v>2000</v>
      </c>
      <c r="C150" s="196"/>
      <c r="D150" s="196"/>
      <c r="E150" s="197"/>
      <c r="F150">
        <f t="shared" si="2"/>
        <v>63733</v>
      </c>
    </row>
    <row r="151" spans="1:6" ht="12.75">
      <c r="A151" s="198">
        <v>40533</v>
      </c>
      <c r="B151" s="196">
        <v>1000</v>
      </c>
      <c r="C151" s="196"/>
      <c r="D151" s="196"/>
      <c r="E151" s="197"/>
      <c r="F151">
        <f t="shared" si="2"/>
        <v>64733</v>
      </c>
    </row>
    <row r="152" spans="1:6" ht="12.75">
      <c r="A152" s="198">
        <v>40534</v>
      </c>
      <c r="B152" s="196"/>
      <c r="C152" s="196">
        <v>10000</v>
      </c>
      <c r="D152" s="196" t="s">
        <v>627</v>
      </c>
      <c r="E152" s="197"/>
      <c r="F152">
        <f t="shared" si="2"/>
        <v>54733</v>
      </c>
    </row>
    <row r="153" spans="1:6" ht="12.75">
      <c r="A153" s="198">
        <v>40534</v>
      </c>
      <c r="B153" s="196">
        <v>5000</v>
      </c>
      <c r="C153" s="196"/>
      <c r="D153" s="196" t="s">
        <v>628</v>
      </c>
      <c r="E153" s="197"/>
      <c r="F153">
        <f t="shared" si="2"/>
        <v>59733</v>
      </c>
    </row>
    <row r="154" spans="1:6" ht="12.75">
      <c r="A154" s="198">
        <v>40534</v>
      </c>
      <c r="B154" s="196">
        <v>1000</v>
      </c>
      <c r="C154" s="196"/>
      <c r="D154" s="196"/>
      <c r="E154" s="197"/>
      <c r="F154">
        <f t="shared" si="2"/>
        <v>60733</v>
      </c>
    </row>
    <row r="155" spans="1:6" ht="12.75">
      <c r="A155" s="198">
        <v>40534</v>
      </c>
      <c r="B155" s="196">
        <v>2000</v>
      </c>
      <c r="C155" s="196"/>
      <c r="D155" s="196" t="s">
        <v>617</v>
      </c>
      <c r="E155" s="197"/>
      <c r="F155">
        <f t="shared" si="2"/>
        <v>62733</v>
      </c>
    </row>
    <row r="156" spans="1:6" ht="12.75">
      <c r="A156" s="198">
        <v>40534</v>
      </c>
      <c r="B156" s="196">
        <v>2977.5</v>
      </c>
      <c r="C156" s="196"/>
      <c r="D156" s="196"/>
      <c r="E156" s="197"/>
      <c r="F156">
        <f t="shared" si="2"/>
        <v>65710.5</v>
      </c>
    </row>
    <row r="157" spans="1:6" ht="12.75">
      <c r="A157" s="198">
        <v>40534</v>
      </c>
      <c r="B157" s="196"/>
      <c r="C157" s="196">
        <v>4000</v>
      </c>
      <c r="D157" s="196" t="s">
        <v>629</v>
      </c>
      <c r="E157" s="197"/>
      <c r="F157">
        <f t="shared" si="2"/>
        <v>61710.5</v>
      </c>
    </row>
    <row r="158" spans="1:6" ht="12.75">
      <c r="A158" s="198">
        <v>40534</v>
      </c>
      <c r="B158" s="196"/>
      <c r="C158" s="196">
        <v>6100</v>
      </c>
      <c r="D158" s="196" t="s">
        <v>630</v>
      </c>
      <c r="E158" s="197"/>
      <c r="F158">
        <f t="shared" si="2"/>
        <v>55610.5</v>
      </c>
    </row>
    <row r="159" ht="12.75">
      <c r="F159">
        <f t="shared" si="2"/>
        <v>55610.5</v>
      </c>
    </row>
    <row r="160" ht="12.75">
      <c r="F160">
        <f t="shared" si="2"/>
        <v>55610.5</v>
      </c>
    </row>
    <row r="161" ht="12.75">
      <c r="F161">
        <f t="shared" si="2"/>
        <v>55610.5</v>
      </c>
    </row>
    <row r="162" ht="12.75">
      <c r="F162">
        <f t="shared" si="2"/>
        <v>55610.5</v>
      </c>
    </row>
    <row r="163" ht="12.75">
      <c r="F163">
        <f t="shared" si="2"/>
        <v>55610.5</v>
      </c>
    </row>
    <row r="164" spans="1:6" ht="12.75">
      <c r="A164" s="190" t="s">
        <v>632</v>
      </c>
      <c r="B164" s="7">
        <v>1000</v>
      </c>
      <c r="D164" s="194" t="s">
        <v>633</v>
      </c>
      <c r="F164">
        <f t="shared" si="2"/>
        <v>56610.5</v>
      </c>
    </row>
    <row r="165" spans="1:6" ht="12.75">
      <c r="A165" s="190" t="s">
        <v>640</v>
      </c>
      <c r="B165" s="7">
        <v>1000</v>
      </c>
      <c r="D165" s="194" t="s">
        <v>634</v>
      </c>
      <c r="F165">
        <f t="shared" si="2"/>
        <v>57610.5</v>
      </c>
    </row>
    <row r="166" spans="1:7" ht="12.75">
      <c r="A166" s="190" t="s">
        <v>631</v>
      </c>
      <c r="B166" s="171">
        <v>4000</v>
      </c>
      <c r="D166" s="200" t="s">
        <v>104</v>
      </c>
      <c r="F166">
        <f t="shared" si="2"/>
        <v>61610.5</v>
      </c>
      <c r="G166">
        <v>65610</v>
      </c>
    </row>
    <row r="167" spans="1:6" ht="12.75">
      <c r="A167" s="201" t="s">
        <v>642</v>
      </c>
      <c r="B167" s="158">
        <v>5000</v>
      </c>
      <c r="D167" s="202" t="s">
        <v>643</v>
      </c>
      <c r="F167">
        <f t="shared" si="2"/>
        <v>66610.5</v>
      </c>
    </row>
    <row r="168" ht="12.75">
      <c r="F168">
        <f t="shared" si="2"/>
        <v>66610.5</v>
      </c>
    </row>
    <row r="169" spans="1:6" ht="12.75">
      <c r="A169" s="33" t="s">
        <v>293</v>
      </c>
      <c r="B169" s="122">
        <v>3700</v>
      </c>
      <c r="D169" s="33" t="s">
        <v>641</v>
      </c>
      <c r="F169">
        <f t="shared" si="2"/>
        <v>70310.5</v>
      </c>
    </row>
    <row r="170" spans="3:6" ht="12.75">
      <c r="C170">
        <v>30500</v>
      </c>
      <c r="D170" t="s">
        <v>644</v>
      </c>
      <c r="F170">
        <f t="shared" si="2"/>
        <v>39810.5</v>
      </c>
    </row>
    <row r="171" spans="3:6" ht="12.75">
      <c r="C171">
        <v>6000</v>
      </c>
      <c r="D171" t="s">
        <v>645</v>
      </c>
      <c r="F171">
        <f t="shared" si="2"/>
        <v>33810.5</v>
      </c>
    </row>
    <row r="172" ht="12.75">
      <c r="F172">
        <f t="shared" si="2"/>
        <v>33810.5</v>
      </c>
    </row>
    <row r="178" ht="12.75">
      <c r="F178">
        <f aca="true" t="shared" si="3" ref="F178:F186">F179-B179+C179</f>
        <v>73578</v>
      </c>
    </row>
    <row r="179" ht="12.75">
      <c r="F179">
        <f t="shared" si="3"/>
        <v>73578</v>
      </c>
    </row>
    <row r="180" ht="12.75">
      <c r="F180">
        <f t="shared" si="3"/>
        <v>73578</v>
      </c>
    </row>
    <row r="181" ht="12.75">
      <c r="F181">
        <f t="shared" si="3"/>
        <v>73578</v>
      </c>
    </row>
    <row r="182" ht="12.75">
      <c r="F182">
        <f t="shared" si="3"/>
        <v>73578</v>
      </c>
    </row>
    <row r="183" ht="12.75">
      <c r="F183">
        <f t="shared" si="3"/>
        <v>73578</v>
      </c>
    </row>
    <row r="184" spans="1:6" ht="12.75">
      <c r="A184" s="33" t="s">
        <v>692</v>
      </c>
      <c r="B184">
        <v>1500</v>
      </c>
      <c r="F184">
        <f t="shared" si="3"/>
        <v>75078</v>
      </c>
    </row>
    <row r="185" spans="1:6" ht="12.75">
      <c r="A185" s="33" t="s">
        <v>691</v>
      </c>
      <c r="B185">
        <v>1500</v>
      </c>
      <c r="F185">
        <f t="shared" si="3"/>
        <v>76578</v>
      </c>
    </row>
    <row r="186" spans="1:6" ht="12.75">
      <c r="A186" s="33" t="s">
        <v>690</v>
      </c>
      <c r="B186">
        <v>1500</v>
      </c>
      <c r="F186">
        <f t="shared" si="3"/>
        <v>78078</v>
      </c>
    </row>
    <row r="187" spans="1:6" ht="12.75">
      <c r="A187" s="33" t="s">
        <v>689</v>
      </c>
      <c r="B187">
        <v>1000</v>
      </c>
      <c r="F187">
        <f>F188-B188+C188</f>
        <v>79078</v>
      </c>
    </row>
    <row r="188" spans="1:7" ht="12.75">
      <c r="A188" s="33" t="s">
        <v>688</v>
      </c>
      <c r="B188">
        <v>1000</v>
      </c>
      <c r="F188">
        <v>80078</v>
      </c>
      <c r="G188">
        <v>80078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zoomScale="130" zoomScaleNormal="130" zoomScalePageLayoutView="0" workbookViewId="0" topLeftCell="A4">
      <selection activeCell="B16" sqref="B16:B17"/>
    </sheetView>
  </sheetViews>
  <sheetFormatPr defaultColWidth="9.140625" defaultRowHeight="12.75"/>
  <cols>
    <col min="1" max="1" width="38.421875" style="0" customWidth="1"/>
    <col min="2" max="2" width="27.00390625" style="0" bestFit="1" customWidth="1"/>
    <col min="3" max="3" width="12.00390625" style="0" bestFit="1" customWidth="1"/>
  </cols>
  <sheetData>
    <row r="1" ht="12.75">
      <c r="A1" s="33" t="s">
        <v>598</v>
      </c>
    </row>
    <row r="2" ht="12.75">
      <c r="A2" s="33"/>
    </row>
    <row r="3" spans="1:3" ht="12.75">
      <c r="A3" s="6" t="s">
        <v>431</v>
      </c>
      <c r="B3" s="36"/>
      <c r="C3" s="32" t="s">
        <v>417</v>
      </c>
    </row>
    <row r="4" spans="1:3" ht="12.75">
      <c r="A4" s="6" t="s">
        <v>459</v>
      </c>
      <c r="B4" s="36"/>
      <c r="C4" s="32"/>
    </row>
    <row r="5" spans="1:3" ht="12.75">
      <c r="A5" s="6" t="s">
        <v>342</v>
      </c>
      <c r="B5" s="36" t="s">
        <v>458</v>
      </c>
      <c r="C5" s="32" t="s">
        <v>343</v>
      </c>
    </row>
    <row r="9" spans="1:4" ht="12.75">
      <c r="A9" s="29" t="s">
        <v>339</v>
      </c>
      <c r="B9" s="6"/>
      <c r="C9" s="7"/>
      <c r="D9" s="106"/>
    </row>
    <row r="10" spans="1:4" ht="12.75">
      <c r="A10" s="29"/>
      <c r="B10" s="6"/>
      <c r="C10" s="7"/>
      <c r="D10" s="106"/>
    </row>
    <row r="11" spans="1:4" ht="12.75">
      <c r="A11" s="29"/>
      <c r="B11" s="29"/>
      <c r="C11" s="7"/>
      <c r="D11" s="106"/>
    </row>
    <row r="12" spans="1:4" ht="12.75">
      <c r="A12" s="29"/>
      <c r="B12" s="6"/>
      <c r="C12" s="7"/>
      <c r="D12" s="106"/>
    </row>
    <row r="13" spans="1:4" ht="12.75">
      <c r="A13" s="29"/>
      <c r="B13" s="6"/>
      <c r="C13" s="7"/>
      <c r="D13" s="106"/>
    </row>
    <row r="14" spans="1:4" ht="12.75">
      <c r="A14" s="29"/>
      <c r="B14" s="6"/>
      <c r="C14" s="7"/>
      <c r="D14" s="106"/>
    </row>
    <row r="15" spans="1:4" ht="12.75">
      <c r="A15" s="110" t="s">
        <v>31</v>
      </c>
      <c r="B15" s="29"/>
      <c r="C15" s="95"/>
      <c r="D15" s="106">
        <v>2000</v>
      </c>
    </row>
    <row r="16" spans="1:4" ht="12.75">
      <c r="A16" s="110"/>
      <c r="B16" s="103"/>
      <c r="C16" s="104"/>
      <c r="D16" s="106"/>
    </row>
    <row r="17" spans="1:4" ht="12.75">
      <c r="A17" s="110"/>
      <c r="B17" s="103"/>
      <c r="C17" s="104"/>
      <c r="D17" s="106"/>
    </row>
    <row r="18" spans="1:4" ht="12.75">
      <c r="A18" s="110"/>
      <c r="B18" s="103"/>
      <c r="C18" s="104"/>
      <c r="D18" s="106"/>
    </row>
    <row r="19" spans="1:4" ht="12.75">
      <c r="A19" s="110"/>
      <c r="B19" s="103"/>
      <c r="C19" s="104"/>
      <c r="D19" s="106"/>
    </row>
    <row r="20" spans="1:4" ht="12.75">
      <c r="A20" s="110" t="s">
        <v>601</v>
      </c>
      <c r="B20" s="103" t="s">
        <v>602</v>
      </c>
      <c r="C20" s="104"/>
      <c r="D20" s="106"/>
    </row>
    <row r="21" spans="1:4" ht="12.75">
      <c r="A21" s="110" t="s">
        <v>603</v>
      </c>
      <c r="B21" s="103"/>
      <c r="C21" s="104"/>
      <c r="D21" s="106"/>
    </row>
    <row r="22" spans="1:4" ht="12.75">
      <c r="A22" s="110"/>
      <c r="B22" s="103"/>
      <c r="C22" s="104"/>
      <c r="D22" s="106"/>
    </row>
    <row r="23" spans="1:4" ht="12.75">
      <c r="A23" s="110" t="s">
        <v>604</v>
      </c>
      <c r="B23" s="103" t="s">
        <v>605</v>
      </c>
      <c r="C23" s="104"/>
      <c r="D23" s="106"/>
    </row>
    <row r="24" spans="1:4" ht="12.75">
      <c r="A24" s="110" t="s">
        <v>606</v>
      </c>
      <c r="B24" s="103"/>
      <c r="C24" s="104"/>
      <c r="D24" s="106">
        <v>2000</v>
      </c>
    </row>
    <row r="25" spans="1:4" ht="12.75">
      <c r="A25" s="110" t="s">
        <v>527</v>
      </c>
      <c r="B25" s="103"/>
      <c r="C25" s="104"/>
      <c r="D25" s="106">
        <v>10000</v>
      </c>
    </row>
    <row r="26" spans="1:4" ht="12.75">
      <c r="A26" s="110"/>
      <c r="B26" s="103"/>
      <c r="C26" s="104"/>
      <c r="D26" s="106"/>
    </row>
    <row r="27" spans="1:4" ht="12.75">
      <c r="A27" s="110" t="s">
        <v>528</v>
      </c>
      <c r="B27" s="103"/>
      <c r="C27" s="104"/>
      <c r="D27" s="106">
        <v>5000</v>
      </c>
    </row>
    <row r="28" spans="1:4" ht="12.75">
      <c r="A28" s="110"/>
      <c r="B28" s="103"/>
      <c r="C28" s="104"/>
      <c r="D28" s="106"/>
    </row>
    <row r="29" spans="1:4" ht="12.75">
      <c r="A29" s="110"/>
      <c r="B29" s="103"/>
      <c r="C29" s="104"/>
      <c r="D29" s="10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7.57421875" style="0" bestFit="1" customWidth="1"/>
    <col min="2" max="2" width="15.8515625" style="0" customWidth="1"/>
  </cols>
  <sheetData>
    <row r="2" ht="13.5" thickBot="1">
      <c r="A2" s="96" t="s">
        <v>653</v>
      </c>
    </row>
    <row r="3" spans="1:4" ht="13.5" thickBot="1">
      <c r="A3" s="101" t="s">
        <v>654</v>
      </c>
      <c r="B3" s="208">
        <v>11000</v>
      </c>
      <c r="C3" s="209" t="s">
        <v>665</v>
      </c>
      <c r="D3" s="210"/>
    </row>
    <row r="4" ht="12.75">
      <c r="B4" s="26"/>
    </row>
    <row r="5" spans="1:4" ht="12.75">
      <c r="A5" s="33" t="s">
        <v>485</v>
      </c>
      <c r="B5" s="26">
        <v>1000</v>
      </c>
      <c r="C5" s="33" t="s">
        <v>298</v>
      </c>
      <c r="D5" t="s">
        <v>660</v>
      </c>
    </row>
    <row r="6" spans="1:3" ht="12.75">
      <c r="A6" s="33" t="s">
        <v>486</v>
      </c>
      <c r="B6" s="26">
        <v>1000</v>
      </c>
      <c r="C6" s="33" t="s">
        <v>655</v>
      </c>
    </row>
    <row r="7" spans="1:4" ht="12.75">
      <c r="A7" t="s">
        <v>409</v>
      </c>
      <c r="B7" s="26">
        <v>2000</v>
      </c>
      <c r="C7" t="s">
        <v>655</v>
      </c>
      <c r="D7" t="s">
        <v>22</v>
      </c>
    </row>
    <row r="8" spans="1:4" ht="12.75">
      <c r="A8" t="s">
        <v>347</v>
      </c>
      <c r="B8" s="26">
        <v>1000</v>
      </c>
      <c r="C8" t="s">
        <v>655</v>
      </c>
      <c r="D8" t="s">
        <v>661</v>
      </c>
    </row>
    <row r="9" spans="1:4" ht="12.75">
      <c r="A9" t="s">
        <v>672</v>
      </c>
      <c r="B9" s="26">
        <v>1000</v>
      </c>
      <c r="D9" t="s">
        <v>673</v>
      </c>
    </row>
    <row r="10" spans="1:4" ht="12.75">
      <c r="A10" t="s">
        <v>674</v>
      </c>
      <c r="B10" s="26">
        <v>1000</v>
      </c>
      <c r="D10" t="s">
        <v>675</v>
      </c>
    </row>
    <row r="11" spans="1:6" ht="12.75">
      <c r="A11" s="117" t="s">
        <v>592</v>
      </c>
      <c r="B11" s="28">
        <v>1000</v>
      </c>
      <c r="C11" s="28"/>
      <c r="D11" s="28" t="s">
        <v>680</v>
      </c>
      <c r="E11" s="28"/>
      <c r="F11" s="28"/>
    </row>
    <row r="12" spans="1:5" ht="12.75">
      <c r="A12" s="117" t="s">
        <v>475</v>
      </c>
      <c r="B12" s="213">
        <v>1000</v>
      </c>
      <c r="C12" s="28"/>
      <c r="D12" s="28"/>
      <c r="E12" s="28"/>
    </row>
    <row r="13" ht="12.75">
      <c r="B13" s="26"/>
    </row>
    <row r="14" spans="1:2" ht="12.75">
      <c r="A14" t="s">
        <v>678</v>
      </c>
      <c r="B14" s="26"/>
    </row>
    <row r="15" ht="12.75">
      <c r="B15" s="26"/>
    </row>
    <row r="16" ht="12.75">
      <c r="B16" s="26"/>
    </row>
    <row r="17" spans="1:5" ht="12.75">
      <c r="A17" s="206" t="s">
        <v>468</v>
      </c>
      <c r="B17" s="207"/>
      <c r="C17" s="206"/>
      <c r="D17" s="206"/>
      <c r="E17" s="206"/>
    </row>
    <row r="18" spans="1:5" ht="12.75">
      <c r="A18" s="206" t="s">
        <v>662</v>
      </c>
      <c r="B18" s="207"/>
      <c r="C18" s="206"/>
      <c r="D18" s="212">
        <v>500</v>
      </c>
      <c r="E18" s="206"/>
    </row>
    <row r="19" spans="1:5" ht="12.75">
      <c r="A19" s="206" t="s">
        <v>663</v>
      </c>
      <c r="B19" s="207"/>
      <c r="C19" s="206"/>
      <c r="D19" s="212">
        <v>500</v>
      </c>
      <c r="E19" s="206"/>
    </row>
    <row r="20" spans="1:5" ht="12.75">
      <c r="A20" s="206" t="s">
        <v>664</v>
      </c>
      <c r="B20" s="207"/>
      <c r="C20" s="206"/>
      <c r="D20" s="207">
        <v>1000</v>
      </c>
      <c r="E20" s="206"/>
    </row>
    <row r="21" spans="1:5" ht="12.75">
      <c r="A21" s="206"/>
      <c r="B21" s="207"/>
      <c r="C21" s="206"/>
      <c r="D21" s="206"/>
      <c r="E21" s="206"/>
    </row>
    <row r="22" spans="1:5" ht="12.75">
      <c r="A22" s="206"/>
      <c r="B22" s="207"/>
      <c r="C22" s="206"/>
      <c r="D22" s="206"/>
      <c r="E22" s="206"/>
    </row>
    <row r="23" ht="13.5" thickBot="1">
      <c r="B23" s="26"/>
    </row>
    <row r="24" spans="1:2" ht="16.5" thickBot="1">
      <c r="A24" s="100" t="s">
        <v>656</v>
      </c>
      <c r="B24" s="205">
        <f>B3-SUM(B5:B23)</f>
        <v>2000</v>
      </c>
    </row>
    <row r="25" ht="12.75">
      <c r="B25" s="2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zoomScale="115" zoomScaleNormal="115" zoomScalePageLayoutView="0" workbookViewId="0" topLeftCell="A29">
      <selection activeCell="E18" sqref="E18"/>
    </sheetView>
  </sheetViews>
  <sheetFormatPr defaultColWidth="9.140625" defaultRowHeight="12.75"/>
  <cols>
    <col min="1" max="1" width="7.8515625" style="0" bestFit="1" customWidth="1"/>
    <col min="2" max="2" width="9.28125" style="0" customWidth="1"/>
    <col min="3" max="3" width="23.00390625" style="0" customWidth="1"/>
    <col min="4" max="4" width="30.421875" style="0" bestFit="1" customWidth="1"/>
  </cols>
  <sheetData>
    <row r="1" ht="12.75">
      <c r="A1" t="s">
        <v>743</v>
      </c>
    </row>
    <row r="2" ht="12.75">
      <c r="A2" s="33" t="s">
        <v>780</v>
      </c>
    </row>
    <row r="3" spans="1:4" ht="12.75">
      <c r="A3" s="33" t="s">
        <v>781</v>
      </c>
      <c r="B3" s="33" t="s">
        <v>783</v>
      </c>
      <c r="C3" s="33" t="s">
        <v>782</v>
      </c>
      <c r="D3" s="33" t="s">
        <v>784</v>
      </c>
    </row>
    <row r="4" spans="1:7" ht="12.75">
      <c r="A4" s="37" t="s">
        <v>115</v>
      </c>
      <c r="B4" s="27">
        <v>2000</v>
      </c>
      <c r="C4" s="110" t="s">
        <v>716</v>
      </c>
      <c r="D4" s="103" t="s">
        <v>717</v>
      </c>
      <c r="E4" s="20" t="s">
        <v>715</v>
      </c>
      <c r="F4" s="123">
        <f aca="true" t="shared" si="0" ref="F4:F33">F3+B4</f>
        <v>2000</v>
      </c>
      <c r="G4" s="106"/>
    </row>
    <row r="5" spans="1:12" s="28" customFormat="1" ht="15">
      <c r="A5" s="37" t="s">
        <v>115</v>
      </c>
      <c r="B5" s="27">
        <v>1000</v>
      </c>
      <c r="C5" s="15" t="s">
        <v>738</v>
      </c>
      <c r="D5" s="103" t="s">
        <v>671</v>
      </c>
      <c r="E5" s="20" t="s">
        <v>715</v>
      </c>
      <c r="F5" s="123">
        <f t="shared" si="0"/>
        <v>3000</v>
      </c>
      <c r="G5" s="231"/>
      <c r="H5"/>
      <c r="I5"/>
      <c r="J5"/>
      <c r="K5"/>
      <c r="L5"/>
    </row>
    <row r="6" spans="1:7" ht="15">
      <c r="A6" s="37" t="s">
        <v>115</v>
      </c>
      <c r="B6" s="27">
        <v>500</v>
      </c>
      <c r="C6" s="15" t="s">
        <v>728</v>
      </c>
      <c r="D6" s="103" t="s">
        <v>26</v>
      </c>
      <c r="E6" s="20" t="s">
        <v>715</v>
      </c>
      <c r="F6" s="123">
        <f t="shared" si="0"/>
        <v>3500</v>
      </c>
      <c r="G6" s="218"/>
    </row>
    <row r="7" spans="1:12" s="28" customFormat="1" ht="15">
      <c r="A7" s="37" t="s">
        <v>714</v>
      </c>
      <c r="B7" s="27">
        <v>5000</v>
      </c>
      <c r="C7" s="15" t="s">
        <v>304</v>
      </c>
      <c r="D7" s="103" t="s">
        <v>22</v>
      </c>
      <c r="E7" s="20" t="s">
        <v>715</v>
      </c>
      <c r="F7" s="123">
        <f t="shared" si="0"/>
        <v>8500</v>
      </c>
      <c r="G7" s="218" t="s">
        <v>722</v>
      </c>
      <c r="H7"/>
      <c r="I7"/>
      <c r="J7"/>
      <c r="K7"/>
      <c r="L7"/>
    </row>
    <row r="8" spans="1:12" s="28" customFormat="1" ht="15">
      <c r="A8" s="37" t="s">
        <v>714</v>
      </c>
      <c r="B8" s="27">
        <v>532</v>
      </c>
      <c r="C8" s="15" t="s">
        <v>742</v>
      </c>
      <c r="D8" s="103" t="s">
        <v>22</v>
      </c>
      <c r="E8" s="20" t="s">
        <v>715</v>
      </c>
      <c r="F8" s="123">
        <f t="shared" si="0"/>
        <v>9032</v>
      </c>
      <c r="G8" s="218" t="s">
        <v>723</v>
      </c>
      <c r="H8"/>
      <c r="I8"/>
      <c r="J8"/>
      <c r="K8"/>
      <c r="L8"/>
    </row>
    <row r="9" spans="1:7" ht="15">
      <c r="A9" s="37" t="s">
        <v>714</v>
      </c>
      <c r="B9" s="27">
        <v>2000</v>
      </c>
      <c r="C9" s="110" t="s">
        <v>721</v>
      </c>
      <c r="D9" s="103" t="s">
        <v>22</v>
      </c>
      <c r="E9" s="20" t="s">
        <v>715</v>
      </c>
      <c r="F9" s="123">
        <f t="shared" si="0"/>
        <v>11032</v>
      </c>
      <c r="G9" s="218" t="s">
        <v>724</v>
      </c>
    </row>
    <row r="10" spans="1:12" s="28" customFormat="1" ht="15">
      <c r="A10" s="37" t="s">
        <v>714</v>
      </c>
      <c r="B10" s="27">
        <v>1000</v>
      </c>
      <c r="C10" s="15" t="s">
        <v>772</v>
      </c>
      <c r="D10" s="103" t="s">
        <v>22</v>
      </c>
      <c r="E10" s="20" t="s">
        <v>715</v>
      </c>
      <c r="F10" s="123">
        <f t="shared" si="0"/>
        <v>12032</v>
      </c>
      <c r="G10" s="218" t="s">
        <v>725</v>
      </c>
      <c r="H10"/>
      <c r="I10"/>
      <c r="J10"/>
      <c r="K10"/>
      <c r="L10"/>
    </row>
    <row r="11" spans="1:12" s="28" customFormat="1" ht="15">
      <c r="A11" s="37" t="s">
        <v>714</v>
      </c>
      <c r="B11" s="27">
        <v>2000</v>
      </c>
      <c r="C11" s="32" t="s">
        <v>607</v>
      </c>
      <c r="D11" s="103" t="s">
        <v>22</v>
      </c>
      <c r="E11" s="103" t="s">
        <v>715</v>
      </c>
      <c r="F11" s="123">
        <f t="shared" si="0"/>
        <v>14032</v>
      </c>
      <c r="G11" s="218" t="s">
        <v>726</v>
      </c>
      <c r="H11"/>
      <c r="I11"/>
      <c r="J11"/>
      <c r="K11"/>
      <c r="L11"/>
    </row>
    <row r="12" spans="1:7" ht="12.75">
      <c r="A12" s="37" t="s">
        <v>714</v>
      </c>
      <c r="B12" s="27">
        <v>240</v>
      </c>
      <c r="C12" s="110" t="s">
        <v>729</v>
      </c>
      <c r="D12" s="103" t="s">
        <v>730</v>
      </c>
      <c r="E12" s="20" t="s">
        <v>715</v>
      </c>
      <c r="F12" s="123">
        <f t="shared" si="0"/>
        <v>14272</v>
      </c>
      <c r="G12" s="211"/>
    </row>
    <row r="13" spans="1:12" s="28" customFormat="1" ht="12.75">
      <c r="A13" s="37" t="s">
        <v>714</v>
      </c>
      <c r="B13" s="27">
        <v>500</v>
      </c>
      <c r="C13" s="110" t="s">
        <v>732</v>
      </c>
      <c r="D13" s="103" t="s">
        <v>730</v>
      </c>
      <c r="E13" s="20" t="s">
        <v>715</v>
      </c>
      <c r="F13" s="123">
        <f t="shared" si="0"/>
        <v>14772</v>
      </c>
      <c r="G13" s="211"/>
      <c r="H13"/>
      <c r="I13"/>
      <c r="J13"/>
      <c r="K13"/>
      <c r="L13"/>
    </row>
    <row r="14" spans="1:7" ht="12.75">
      <c r="A14" s="37" t="s">
        <v>714</v>
      </c>
      <c r="B14" s="27">
        <v>300</v>
      </c>
      <c r="C14" s="110" t="s">
        <v>733</v>
      </c>
      <c r="D14" s="103" t="s">
        <v>730</v>
      </c>
      <c r="E14" s="20" t="s">
        <v>715</v>
      </c>
      <c r="F14" s="123">
        <f t="shared" si="0"/>
        <v>15072</v>
      </c>
      <c r="G14" s="211"/>
    </row>
    <row r="15" spans="1:7" ht="12.75">
      <c r="A15" s="37" t="s">
        <v>714</v>
      </c>
      <c r="B15" s="27">
        <v>1500</v>
      </c>
      <c r="C15" s="110" t="s">
        <v>734</v>
      </c>
      <c r="D15" s="103" t="s">
        <v>731</v>
      </c>
      <c r="E15" s="20" t="s">
        <v>715</v>
      </c>
      <c r="F15" s="123">
        <f t="shared" si="0"/>
        <v>16572</v>
      </c>
      <c r="G15" s="211"/>
    </row>
    <row r="16" spans="1:7" ht="12.75">
      <c r="A16" s="37" t="s">
        <v>714</v>
      </c>
      <c r="B16" s="27">
        <v>1000</v>
      </c>
      <c r="C16" s="110" t="s">
        <v>741</v>
      </c>
      <c r="D16" s="103" t="s">
        <v>676</v>
      </c>
      <c r="E16" s="20" t="s">
        <v>715</v>
      </c>
      <c r="F16" s="123">
        <f t="shared" si="0"/>
        <v>17572</v>
      </c>
      <c r="G16" s="211"/>
    </row>
    <row r="17" spans="1:7" ht="12.75">
      <c r="A17" s="37" t="s">
        <v>714</v>
      </c>
      <c r="B17" s="27">
        <v>1000</v>
      </c>
      <c r="C17" s="110" t="s">
        <v>658</v>
      </c>
      <c r="D17" s="103" t="s">
        <v>659</v>
      </c>
      <c r="E17" s="20" t="s">
        <v>715</v>
      </c>
      <c r="F17" s="123">
        <f t="shared" si="0"/>
        <v>18572</v>
      </c>
      <c r="G17" s="211"/>
    </row>
    <row r="18" spans="1:7" ht="12.75">
      <c r="A18" s="37" t="s">
        <v>714</v>
      </c>
      <c r="B18" s="27">
        <v>2500</v>
      </c>
      <c r="C18" s="110" t="s">
        <v>735</v>
      </c>
      <c r="D18" s="103" t="s">
        <v>737</v>
      </c>
      <c r="E18" s="20" t="s">
        <v>715</v>
      </c>
      <c r="F18" s="123">
        <f t="shared" si="0"/>
        <v>21072</v>
      </c>
      <c r="G18" s="106"/>
    </row>
    <row r="19" spans="1:7" ht="12.75">
      <c r="A19" s="37" t="s">
        <v>714</v>
      </c>
      <c r="B19" s="27">
        <v>2500</v>
      </c>
      <c r="C19" s="110" t="s">
        <v>512</v>
      </c>
      <c r="D19" s="103" t="s">
        <v>736</v>
      </c>
      <c r="E19" s="20" t="s">
        <v>715</v>
      </c>
      <c r="F19" s="123">
        <f t="shared" si="0"/>
        <v>23572</v>
      </c>
      <c r="G19" s="106"/>
    </row>
    <row r="20" spans="1:7" ht="12.75">
      <c r="A20" s="37" t="s">
        <v>762</v>
      </c>
      <c r="B20" s="204">
        <v>1000</v>
      </c>
      <c r="C20" s="110" t="s">
        <v>771</v>
      </c>
      <c r="D20" s="103" t="s">
        <v>22</v>
      </c>
      <c r="E20" s="36" t="s">
        <v>715</v>
      </c>
      <c r="F20" s="123">
        <f t="shared" si="0"/>
        <v>24572</v>
      </c>
      <c r="G20" s="106"/>
    </row>
    <row r="21" spans="1:7" ht="12.75">
      <c r="A21" s="37" t="s">
        <v>762</v>
      </c>
      <c r="B21" s="204">
        <v>2000</v>
      </c>
      <c r="C21" s="110" t="s">
        <v>770</v>
      </c>
      <c r="D21" s="36" t="s">
        <v>22</v>
      </c>
      <c r="E21" s="36" t="s">
        <v>715</v>
      </c>
      <c r="F21" s="123">
        <f t="shared" si="0"/>
        <v>26572</v>
      </c>
      <c r="G21" s="106"/>
    </row>
    <row r="22" spans="1:7" ht="12.75">
      <c r="A22" s="37" t="s">
        <v>762</v>
      </c>
      <c r="B22" s="204">
        <v>500</v>
      </c>
      <c r="C22" s="110" t="s">
        <v>769</v>
      </c>
      <c r="D22" s="103" t="s">
        <v>22</v>
      </c>
      <c r="E22" s="36" t="s">
        <v>715</v>
      </c>
      <c r="F22" s="123">
        <f t="shared" si="0"/>
        <v>27072</v>
      </c>
      <c r="G22" s="106"/>
    </row>
    <row r="23" spans="1:12" s="28" customFormat="1" ht="12.75">
      <c r="A23" s="37" t="s">
        <v>762</v>
      </c>
      <c r="B23" s="204">
        <v>1200</v>
      </c>
      <c r="C23" s="110" t="s">
        <v>44</v>
      </c>
      <c r="D23" s="103" t="s">
        <v>22</v>
      </c>
      <c r="E23" s="36" t="s">
        <v>715</v>
      </c>
      <c r="F23" s="123">
        <f t="shared" si="0"/>
        <v>28272</v>
      </c>
      <c r="G23" s="106"/>
      <c r="H23"/>
      <c r="I23"/>
      <c r="J23"/>
      <c r="K23"/>
      <c r="L23"/>
    </row>
    <row r="24" spans="1:7" ht="12.75">
      <c r="A24" s="37" t="s">
        <v>762</v>
      </c>
      <c r="B24" s="204">
        <v>500</v>
      </c>
      <c r="C24" s="110" t="s">
        <v>768</v>
      </c>
      <c r="D24" s="103" t="s">
        <v>22</v>
      </c>
      <c r="E24" s="36" t="s">
        <v>715</v>
      </c>
      <c r="F24" s="123">
        <f t="shared" si="0"/>
        <v>28772</v>
      </c>
      <c r="G24" s="106"/>
    </row>
    <row r="25" spans="1:12" s="28" customFormat="1" ht="12.75">
      <c r="A25" s="37" t="s">
        <v>764</v>
      </c>
      <c r="B25" s="204">
        <v>600</v>
      </c>
      <c r="C25" s="110" t="s">
        <v>679</v>
      </c>
      <c r="D25" s="103" t="s">
        <v>22</v>
      </c>
      <c r="E25" s="36" t="s">
        <v>715</v>
      </c>
      <c r="F25" s="123">
        <f t="shared" si="0"/>
        <v>29372</v>
      </c>
      <c r="G25" s="106"/>
      <c r="H25"/>
      <c r="I25"/>
      <c r="J25"/>
      <c r="K25"/>
      <c r="L25"/>
    </row>
    <row r="26" spans="1:7" ht="12.75">
      <c r="A26" s="37" t="s">
        <v>744</v>
      </c>
      <c r="B26" s="204">
        <v>500</v>
      </c>
      <c r="C26" s="227" t="s">
        <v>44</v>
      </c>
      <c r="D26" s="103" t="s">
        <v>22</v>
      </c>
      <c r="E26" s="103" t="s">
        <v>715</v>
      </c>
      <c r="F26" s="123">
        <f t="shared" si="0"/>
        <v>29872</v>
      </c>
      <c r="G26" s="106"/>
    </row>
    <row r="27" spans="1:7" ht="15">
      <c r="A27" s="37" t="s">
        <v>763</v>
      </c>
      <c r="B27" s="27">
        <v>35</v>
      </c>
      <c r="C27" s="228" t="s">
        <v>767</v>
      </c>
      <c r="D27" s="103" t="s">
        <v>26</v>
      </c>
      <c r="E27" s="103" t="s">
        <v>715</v>
      </c>
      <c r="F27" s="123">
        <f t="shared" si="0"/>
        <v>29907</v>
      </c>
      <c r="G27" s="106"/>
    </row>
    <row r="28" spans="1:12" s="28" customFormat="1" ht="15">
      <c r="A28" s="37" t="s">
        <v>763</v>
      </c>
      <c r="B28" s="27">
        <v>400</v>
      </c>
      <c r="C28" s="229" t="s">
        <v>765</v>
      </c>
      <c r="D28" s="103" t="s">
        <v>26</v>
      </c>
      <c r="E28" s="103" t="s">
        <v>715</v>
      </c>
      <c r="F28" s="123">
        <f t="shared" si="0"/>
        <v>30307</v>
      </c>
      <c r="G28" s="106"/>
      <c r="H28"/>
      <c r="I28"/>
      <c r="J28"/>
      <c r="K28"/>
      <c r="L28"/>
    </row>
    <row r="29" spans="1:12" s="28" customFormat="1" ht="15">
      <c r="A29" s="37" t="s">
        <v>763</v>
      </c>
      <c r="B29" s="27">
        <v>249</v>
      </c>
      <c r="C29" s="228" t="s">
        <v>766</v>
      </c>
      <c r="D29" s="103" t="s">
        <v>26</v>
      </c>
      <c r="E29" s="36" t="s">
        <v>715</v>
      </c>
      <c r="F29" s="123">
        <f t="shared" si="0"/>
        <v>30556</v>
      </c>
      <c r="G29" s="106"/>
      <c r="H29"/>
      <c r="I29"/>
      <c r="J29"/>
      <c r="K29"/>
      <c r="L29"/>
    </row>
    <row r="30" spans="1:7" ht="12.75">
      <c r="A30" s="37" t="s">
        <v>763</v>
      </c>
      <c r="B30" s="27">
        <v>1500</v>
      </c>
      <c r="C30" s="225" t="s">
        <v>734</v>
      </c>
      <c r="D30" s="103" t="s">
        <v>731</v>
      </c>
      <c r="E30" s="20" t="s">
        <v>715</v>
      </c>
      <c r="F30" s="123">
        <f t="shared" si="0"/>
        <v>32056</v>
      </c>
      <c r="G30" s="106"/>
    </row>
    <row r="31" spans="1:7" ht="12.75">
      <c r="A31" s="37" t="s">
        <v>763</v>
      </c>
      <c r="B31" s="27">
        <v>2000</v>
      </c>
      <c r="C31" s="225" t="s">
        <v>776</v>
      </c>
      <c r="D31" s="103" t="s">
        <v>777</v>
      </c>
      <c r="E31" s="20" t="s">
        <v>715</v>
      </c>
      <c r="F31" s="123">
        <f t="shared" si="0"/>
        <v>34056</v>
      </c>
      <c r="G31" s="106"/>
    </row>
    <row r="32" spans="1:7" ht="12.75">
      <c r="A32" s="37" t="s">
        <v>763</v>
      </c>
      <c r="B32" s="27">
        <v>600</v>
      </c>
      <c r="C32" s="225" t="s">
        <v>778</v>
      </c>
      <c r="D32" s="103" t="s">
        <v>22</v>
      </c>
      <c r="E32" s="20" t="s">
        <v>715</v>
      </c>
      <c r="F32" s="123">
        <f t="shared" si="0"/>
        <v>34656</v>
      </c>
      <c r="G32" s="106"/>
    </row>
    <row r="33" spans="1:12" s="28" customFormat="1" ht="12.75">
      <c r="A33" s="37" t="s">
        <v>775</v>
      </c>
      <c r="B33" s="27">
        <v>1500</v>
      </c>
      <c r="C33" s="230" t="s">
        <v>779</v>
      </c>
      <c r="D33" s="103" t="s">
        <v>22</v>
      </c>
      <c r="E33" s="20" t="s">
        <v>715</v>
      </c>
      <c r="F33" s="123">
        <f t="shared" si="0"/>
        <v>36156</v>
      </c>
      <c r="G33" s="106"/>
      <c r="H33"/>
      <c r="I33"/>
      <c r="J33"/>
      <c r="K33"/>
      <c r="L33"/>
    </row>
    <row r="34" ht="12.75">
      <c r="B34">
        <f>SUM(B4:B33)</f>
        <v>36156</v>
      </c>
    </row>
    <row r="42" ht="12.75">
      <c r="C42" s="33" t="s">
        <v>787</v>
      </c>
    </row>
    <row r="44" spans="1:3" ht="12.75">
      <c r="A44" s="33" t="s">
        <v>115</v>
      </c>
      <c r="B44">
        <v>2000</v>
      </c>
      <c r="C44" s="33" t="s">
        <v>788</v>
      </c>
    </row>
    <row r="45" spans="2:3" ht="12.75">
      <c r="B45">
        <v>8000</v>
      </c>
      <c r="C45" s="33" t="s">
        <v>789</v>
      </c>
    </row>
    <row r="46" spans="2:3" ht="12.75">
      <c r="B46">
        <v>5000</v>
      </c>
      <c r="C46" s="33" t="s">
        <v>790</v>
      </c>
    </row>
    <row r="47" spans="2:3" ht="12.75">
      <c r="B47">
        <v>5000</v>
      </c>
      <c r="C47" s="33" t="s">
        <v>793</v>
      </c>
    </row>
    <row r="48" spans="2:3" ht="12.75">
      <c r="B48">
        <v>10000</v>
      </c>
      <c r="C48" s="33" t="s">
        <v>791</v>
      </c>
    </row>
    <row r="49" spans="2:3" ht="12.75">
      <c r="B49">
        <v>5000</v>
      </c>
      <c r="C49" s="33" t="s">
        <v>792</v>
      </c>
    </row>
    <row r="50" ht="12.75">
      <c r="C50" s="33"/>
    </row>
    <row r="51" ht="12.75">
      <c r="C51" s="33"/>
    </row>
    <row r="52" spans="1:4" ht="13.5" thickBot="1">
      <c r="A52" s="232"/>
      <c r="B52" s="232"/>
      <c r="C52" s="233"/>
      <c r="D52" s="232"/>
    </row>
    <row r="53" ht="13.5" thickTop="1">
      <c r="B53" s="1">
        <f>SUM(B44:B52)</f>
        <v>35000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podkolzinajv</cp:lastModifiedBy>
  <cp:lastPrinted>2011-06-15T12:18:10Z</cp:lastPrinted>
  <dcterms:created xsi:type="dcterms:W3CDTF">2007-07-08T09:53:18Z</dcterms:created>
  <dcterms:modified xsi:type="dcterms:W3CDTF">2011-07-01T14:13:33Z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