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120" windowWidth="15360" windowHeight="3840" activeTab="0"/>
  </bookViews>
  <sheets>
    <sheet name="Sheet2" sheetId="1" r:id="rId1"/>
    <sheet name="на пристройство" sheetId="2" r:id="rId2"/>
  </sheets>
  <definedNames>
    <definedName name="_xlnm._FilterDatabase" localSheetId="0" hidden="1">'Sheet2'!$A$132:$L$297</definedName>
  </definedNames>
  <calcPr fullCalcOnLoad="1"/>
</workbook>
</file>

<file path=xl/comments1.xml><?xml version="1.0" encoding="utf-8"?>
<comments xmlns="http://schemas.openxmlformats.org/spreadsheetml/2006/main">
  <authors>
    <author>podkolzinajv</author>
  </authors>
  <commentList>
    <comment ref="D136" authorId="0">
      <text>
        <r>
          <rPr>
            <b/>
            <sz val="8"/>
            <rFont val="Tahoma"/>
            <family val="2"/>
          </rPr>
          <t>уточнить дату, когда Юта вернулась после стерилизации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$100</t>
        </r>
        <r>
          <rPr>
            <sz val="8"/>
            <rFont val="Tahoma"/>
            <family val="2"/>
          </rPr>
          <t xml:space="preserve">
</t>
        </r>
      </text>
    </comment>
    <comment ref="B207" authorId="0">
      <text>
        <r>
          <rPr>
            <b/>
            <sz val="8"/>
            <rFont val="Tahoma"/>
            <family val="2"/>
          </rPr>
          <t>был записан на Аню до 15 дек, но ее другой песик приехал только 21, так что получается, этот может быть на ней подольше</t>
        </r>
      </text>
    </comment>
    <comment ref="B263" authorId="0">
      <text>
        <r>
          <rPr>
            <b/>
            <sz val="8"/>
            <rFont val="Tahoma"/>
            <family val="2"/>
          </rPr>
          <t>уточнить суммы</t>
        </r>
        <r>
          <rPr>
            <sz val="8"/>
            <rFont val="Tahoma"/>
            <family val="2"/>
          </rPr>
          <t xml:space="preserve">
</t>
        </r>
      </text>
    </comment>
    <comment ref="B100" authorId="0">
      <text>
        <r>
          <rPr>
            <b/>
            <sz val="8"/>
            <rFont val="Tahoma"/>
            <family val="2"/>
          </rPr>
          <t>У Тани</t>
        </r>
      </text>
    </comment>
    <comment ref="B213" authorId="0">
      <text>
        <r>
          <rPr>
            <b/>
            <sz val="8"/>
            <rFont val="Tahoma"/>
            <family val="2"/>
          </rPr>
          <t>Аня записала на себя</t>
        </r>
        <r>
          <rPr>
            <sz val="8"/>
            <rFont val="Tahoma"/>
            <family val="2"/>
          </rPr>
          <t xml:space="preserve">
</t>
        </r>
      </text>
    </comment>
    <comment ref="B109" authorId="0">
      <text>
        <r>
          <rPr>
            <b/>
            <sz val="8"/>
            <rFont val="Tahoma"/>
            <family val="2"/>
          </rPr>
          <t>у Сончик</t>
        </r>
        <r>
          <rPr>
            <sz val="8"/>
            <rFont val="Tahoma"/>
            <family val="2"/>
          </rPr>
          <t xml:space="preserve">
</t>
        </r>
      </text>
    </comment>
    <comment ref="B287" authorId="0">
      <text>
        <r>
          <rPr>
            <b/>
            <sz val="8"/>
            <rFont val="Tahoma"/>
            <family val="2"/>
          </rPr>
          <t>общий счет был на 1250, разницу заплатила Таня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<sst xmlns="http://schemas.openxmlformats.org/spreadsheetml/2006/main" count="1698" uniqueCount="774">
  <si>
    <t>ПРИХОД</t>
  </si>
  <si>
    <t>Дата прихода</t>
  </si>
  <si>
    <t>сумма</t>
  </si>
  <si>
    <t>категория</t>
  </si>
  <si>
    <t>благотворитель</t>
  </si>
  <si>
    <t>способ получения</t>
  </si>
  <si>
    <t>Итого</t>
  </si>
  <si>
    <t>РАСХОД</t>
  </si>
  <si>
    <t>Дата расхода</t>
  </si>
  <si>
    <t>вид расхода</t>
  </si>
  <si>
    <t>наличие оправдательных документов</t>
  </si>
  <si>
    <t>ИТОГО ПРИХОД</t>
  </si>
  <si>
    <t>ИТОГО РАСХОД</t>
  </si>
  <si>
    <t>Собака</t>
  </si>
  <si>
    <t>период</t>
  </si>
  <si>
    <t xml:space="preserve">Баланс на начало периода </t>
  </si>
  <si>
    <t>Galika</t>
  </si>
  <si>
    <t>Marina_O</t>
  </si>
  <si>
    <t>Тепа</t>
  </si>
  <si>
    <t>ежедневно</t>
  </si>
  <si>
    <t>lansy</t>
  </si>
  <si>
    <t>nata 26</t>
  </si>
  <si>
    <t>1 апрел</t>
  </si>
  <si>
    <t>Место</t>
  </si>
  <si>
    <t>Контакт</t>
  </si>
  <si>
    <t>Рей</t>
  </si>
  <si>
    <t>кто-то кинул</t>
  </si>
  <si>
    <t>Ричард</t>
  </si>
  <si>
    <t>Ирэн</t>
  </si>
  <si>
    <t>МаринаК</t>
  </si>
  <si>
    <t>7 мая</t>
  </si>
  <si>
    <t>ВЕО с ш Энтуз</t>
  </si>
  <si>
    <t>Маркиз</t>
  </si>
  <si>
    <t>6 мая</t>
  </si>
  <si>
    <t>Ester &amp; Mirtos</t>
  </si>
  <si>
    <t>????</t>
  </si>
  <si>
    <t>Зена (питер с ВЕО-форума)</t>
  </si>
  <si>
    <t>Баланс Яндекс-кошелька</t>
  </si>
  <si>
    <t>10 марта</t>
  </si>
  <si>
    <t>Кузя (молодой)</t>
  </si>
  <si>
    <t>30 марта</t>
  </si>
  <si>
    <t>первое поступление!</t>
  </si>
  <si>
    <t>Татьяне слали смс</t>
  </si>
  <si>
    <t>11 мая</t>
  </si>
  <si>
    <t>8 мая</t>
  </si>
  <si>
    <t>с ВЕО форума</t>
  </si>
  <si>
    <t>18-19 мая</t>
  </si>
  <si>
    <t>8-905-5432-301</t>
  </si>
  <si>
    <t>передержка</t>
  </si>
  <si>
    <t>в месяц</t>
  </si>
  <si>
    <t>сняла</t>
  </si>
  <si>
    <t>10 июня</t>
  </si>
  <si>
    <t>val_oper</t>
  </si>
  <si>
    <t>24 июня</t>
  </si>
  <si>
    <t>николь</t>
  </si>
  <si>
    <t>комментарии</t>
  </si>
  <si>
    <t>19 авг</t>
  </si>
  <si>
    <t>21 авг</t>
  </si>
  <si>
    <t>НО форум</t>
  </si>
  <si>
    <t>Фрам</t>
  </si>
  <si>
    <t>12 сент</t>
  </si>
  <si>
    <t xml:space="preserve"> Elena-S. (Claws)</t>
  </si>
  <si>
    <t>Лизхен</t>
  </si>
  <si>
    <t>не знаю кто</t>
  </si>
  <si>
    <t>Тимон</t>
  </si>
  <si>
    <t>Дарик</t>
  </si>
  <si>
    <t>перевела свой взнос с Кокоманду</t>
  </si>
  <si>
    <t>31 окт</t>
  </si>
  <si>
    <t>kotik43</t>
  </si>
  <si>
    <t>Кузя</t>
  </si>
  <si>
    <t>11 нояб</t>
  </si>
  <si>
    <t>12 нояб</t>
  </si>
  <si>
    <t>Julia (Но форум)</t>
  </si>
  <si>
    <t>Julex (НО форум)</t>
  </si>
  <si>
    <t>13 нояб</t>
  </si>
  <si>
    <t>17 нояб</t>
  </si>
  <si>
    <t>21 марта</t>
  </si>
  <si>
    <t>29 марта</t>
  </si>
  <si>
    <t>4 мая</t>
  </si>
  <si>
    <t>3 окт</t>
  </si>
  <si>
    <t>6 окт</t>
  </si>
  <si>
    <t>Белуш</t>
  </si>
  <si>
    <t>13 окт</t>
  </si>
  <si>
    <t>7 нояб</t>
  </si>
  <si>
    <t>19 нояб</t>
  </si>
  <si>
    <t>23 нояб</t>
  </si>
  <si>
    <t>25 нояб</t>
  </si>
  <si>
    <t>26 нояб</t>
  </si>
  <si>
    <t xml:space="preserve">Anna F. </t>
  </si>
  <si>
    <t>lorein</t>
  </si>
  <si>
    <t>Rjirf</t>
  </si>
  <si>
    <t>Маргарита М</t>
  </si>
  <si>
    <t>Объем информации очень большой, поэтому ошибки возможны</t>
  </si>
  <si>
    <t>Спасибо!!!</t>
  </si>
  <si>
    <t>Ляля</t>
  </si>
  <si>
    <t xml:space="preserve">??? </t>
  </si>
  <si>
    <t>5 дек</t>
  </si>
  <si>
    <t>9 дек</t>
  </si>
  <si>
    <t>Клинт</t>
  </si>
  <si>
    <t>17 дек</t>
  </si>
  <si>
    <t>19 дек</t>
  </si>
  <si>
    <t>???</t>
  </si>
  <si>
    <t>Spercha (ВЕО-форум)</t>
  </si>
  <si>
    <t>27 янв</t>
  </si>
  <si>
    <t>30 янв</t>
  </si>
  <si>
    <t>Марина К</t>
  </si>
  <si>
    <t>31 янв</t>
  </si>
  <si>
    <t>заплатила за телефон</t>
  </si>
  <si>
    <t>9 февр</t>
  </si>
  <si>
    <t>10 февр</t>
  </si>
  <si>
    <t>пиракоша</t>
  </si>
  <si>
    <t>Рада (черн метис овч)</t>
  </si>
  <si>
    <t>Татьяна</t>
  </si>
  <si>
    <t>приют</t>
  </si>
  <si>
    <t>8-926-561-5155</t>
  </si>
  <si>
    <t>перевела на Савву в Питер</t>
  </si>
  <si>
    <t>1 марта</t>
  </si>
  <si>
    <t>12 марта</t>
  </si>
  <si>
    <t>Норд</t>
  </si>
  <si>
    <t>Нора</t>
  </si>
  <si>
    <t>Лена</t>
  </si>
  <si>
    <t>Если Вы не увидели себя в списке, пожалуйста, свяжитесь со мной (juliap).</t>
  </si>
  <si>
    <t>14 апреля</t>
  </si>
  <si>
    <t>9 апреля</t>
  </si>
  <si>
    <t>vorisha</t>
  </si>
  <si>
    <t>20 апреля</t>
  </si>
  <si>
    <t>18 апреля</t>
  </si>
  <si>
    <t>АМ_78</t>
  </si>
  <si>
    <t>mts Brenda</t>
  </si>
  <si>
    <t>23 апреля</t>
  </si>
  <si>
    <t>Герда</t>
  </si>
  <si>
    <t>1 мая</t>
  </si>
  <si>
    <t>helwig</t>
  </si>
  <si>
    <t>мой взнос азиатам</t>
  </si>
  <si>
    <t>10 марта 2008</t>
  </si>
  <si>
    <t>30 янв 2009</t>
  </si>
  <si>
    <t>Ryzheesolntse</t>
  </si>
  <si>
    <t>Криста</t>
  </si>
  <si>
    <t>Брюс</t>
  </si>
  <si>
    <t>15.05.2009 19:47</t>
  </si>
  <si>
    <t>Jtosha</t>
  </si>
  <si>
    <t>15.05.2009 22:34</t>
  </si>
  <si>
    <t>kjarra</t>
  </si>
  <si>
    <t>15.05.2009 23:01</t>
  </si>
  <si>
    <t>16.05.2009 19:39</t>
  </si>
  <si>
    <t>ta_bi</t>
  </si>
  <si>
    <t>16.05.2009 17:59</t>
  </si>
  <si>
    <t>16.05.2009 16:59</t>
  </si>
  <si>
    <t>турмалин, Solarian,  elle130</t>
  </si>
  <si>
    <t>17.05.2009 21:19</t>
  </si>
  <si>
    <t>zirka_sashki</t>
  </si>
  <si>
    <t>18.05.2009 11:11</t>
  </si>
  <si>
    <t>illegal_goddess</t>
  </si>
  <si>
    <t>19.05.2009 18:16</t>
  </si>
  <si>
    <t>KARAT</t>
  </si>
  <si>
    <t>18.05.2009 21:12</t>
  </si>
  <si>
    <t>Доша741</t>
  </si>
  <si>
    <t>19.05.2009 19:23</t>
  </si>
  <si>
    <t>19.05.2009 22:30</t>
  </si>
  <si>
    <t>chertik</t>
  </si>
  <si>
    <t>Рудик</t>
  </si>
  <si>
    <t>20.05.2009 21:32</t>
  </si>
  <si>
    <t>20.05.2009 19:55</t>
  </si>
  <si>
    <t>эльмире Мтс</t>
  </si>
  <si>
    <t>21 мая</t>
  </si>
  <si>
    <t>25 мая</t>
  </si>
  <si>
    <t>VEO-ARCHI</t>
  </si>
  <si>
    <t>9 июня</t>
  </si>
  <si>
    <t>мой взнос азиатам. Июнь</t>
  </si>
  <si>
    <t>Olga2000</t>
  </si>
  <si>
    <t>14 июня</t>
  </si>
  <si>
    <t>Гера</t>
  </si>
  <si>
    <t>Muris</t>
  </si>
  <si>
    <t>17 июня</t>
  </si>
  <si>
    <t>18.06.2009 17:03</t>
  </si>
  <si>
    <t>Терминал ОСМП, пополнение кошелька</t>
  </si>
  <si>
    <t>18.06.2009 10:10</t>
  </si>
  <si>
    <t>Перевод с Яндекс.Кошелька</t>
  </si>
  <si>
    <t>17.06.2009 17:36</t>
  </si>
  <si>
    <t>17.06.2009 15:19</t>
  </si>
  <si>
    <t>Интернет-банк «Альфа-Клик», пополнение</t>
  </si>
  <si>
    <t>МариМю</t>
  </si>
  <si>
    <t xml:space="preserve">salomander </t>
  </si>
  <si>
    <t>Багира113</t>
  </si>
  <si>
    <t>21 июня</t>
  </si>
  <si>
    <t>N_P</t>
  </si>
  <si>
    <t>предпочтительно Гере или Кегле</t>
  </si>
  <si>
    <t>8-905-568-2961</t>
  </si>
  <si>
    <t>8-499-161-6982</t>
  </si>
  <si>
    <t>06.07.2009 21:12</t>
  </si>
  <si>
    <t>Элекснет, пополнение</t>
  </si>
  <si>
    <t>AL_78</t>
  </si>
  <si>
    <t>Кузя старш</t>
  </si>
  <si>
    <t>9 июля</t>
  </si>
  <si>
    <t>на зюку с онкологией (2 мои, 2 - от Эльм)</t>
  </si>
  <si>
    <t>8 июля</t>
  </si>
  <si>
    <t>ящерка Джо</t>
  </si>
  <si>
    <t>за Эльмиру - перевод коту Акаю</t>
  </si>
  <si>
    <t>за Эльмиру - перевод на кота Мотю</t>
  </si>
  <si>
    <t>3 авг</t>
  </si>
  <si>
    <t>29 июля</t>
  </si>
  <si>
    <t>28 июля</t>
  </si>
  <si>
    <t>перевод</t>
  </si>
  <si>
    <t>за тел МТС</t>
  </si>
  <si>
    <t>24 июля</t>
  </si>
  <si>
    <t>26 июля</t>
  </si>
  <si>
    <t>за Эльмиру  - коше Клепе</t>
  </si>
  <si>
    <t>27 июля</t>
  </si>
  <si>
    <t>1 авг</t>
  </si>
  <si>
    <t>4 авг</t>
  </si>
  <si>
    <t>тел (мегафон)</t>
  </si>
  <si>
    <t>Maffka</t>
  </si>
  <si>
    <t>Blonda (c барахолки)</t>
  </si>
  <si>
    <t>7 авг</t>
  </si>
  <si>
    <t>11 авг</t>
  </si>
  <si>
    <t>телефоны МТС (2 перевода)</t>
  </si>
  <si>
    <t>телефоны МТС-мегафон (4 перевода)</t>
  </si>
  <si>
    <t>15 авг</t>
  </si>
  <si>
    <t>овчар-команде от Ирины</t>
  </si>
  <si>
    <t>Ирина (кто?)</t>
  </si>
  <si>
    <t>телефоны МТС</t>
  </si>
  <si>
    <t>22 авг</t>
  </si>
  <si>
    <t>телефон Мегафон</t>
  </si>
  <si>
    <t>24 авг</t>
  </si>
  <si>
    <t>Нея</t>
  </si>
  <si>
    <t>на ЯК цветочка на Дика</t>
  </si>
  <si>
    <t>27 авг</t>
  </si>
  <si>
    <t>Парис</t>
  </si>
  <si>
    <t>31 авг</t>
  </si>
  <si>
    <t>2 сент</t>
  </si>
  <si>
    <t>наличн (juliap)</t>
  </si>
  <si>
    <t>на ЯК</t>
  </si>
  <si>
    <t>juliap</t>
  </si>
  <si>
    <t>ветуслуги</t>
  </si>
  <si>
    <t>сберкарта</t>
  </si>
  <si>
    <t>ZEZ</t>
  </si>
  <si>
    <t>Кр сосна</t>
  </si>
  <si>
    <t>овчарка-девочка</t>
  </si>
  <si>
    <t>Искра</t>
  </si>
  <si>
    <t>Султан (метис 4 г)</t>
  </si>
  <si>
    <t>11 сент</t>
  </si>
  <si>
    <t>Стелла</t>
  </si>
  <si>
    <t>Nika66 + мама</t>
  </si>
  <si>
    <t>12 cент</t>
  </si>
  <si>
    <t>??? (Ted-Rubby?)</t>
  </si>
  <si>
    <t>Зов предков</t>
  </si>
  <si>
    <t>Лорд 4-5 лет</t>
  </si>
  <si>
    <t>на тел (juliap)</t>
  </si>
  <si>
    <t>на тел Лешке</t>
  </si>
  <si>
    <t>Шутер</t>
  </si>
  <si>
    <t>19 сент</t>
  </si>
  <si>
    <t>Ларс</t>
  </si>
  <si>
    <t>7 сент</t>
  </si>
  <si>
    <t>18 Сент</t>
  </si>
  <si>
    <t>Altarica</t>
  </si>
  <si>
    <t>Yagelon</t>
  </si>
  <si>
    <t>Владимир (опекун Черри)</t>
  </si>
  <si>
    <t>Чара</t>
  </si>
  <si>
    <t>Рекс</t>
  </si>
  <si>
    <t>24 сент</t>
  </si>
  <si>
    <t>8-926-220-9682</t>
  </si>
  <si>
    <t>ЭКО</t>
  </si>
  <si>
    <t>28 сент</t>
  </si>
  <si>
    <t>мегафон фикс</t>
  </si>
  <si>
    <t>29 сент</t>
  </si>
  <si>
    <t>светке на телефон</t>
  </si>
  <si>
    <t>Юта</t>
  </si>
  <si>
    <t>1 окт</t>
  </si>
  <si>
    <t>Маше на ЯК</t>
  </si>
  <si>
    <t>Альма</t>
  </si>
  <si>
    <t>Людмила игнатьевна</t>
  </si>
  <si>
    <t>на МТС интернет</t>
  </si>
  <si>
    <t>Юле julia-aranta</t>
  </si>
  <si>
    <t>азиатам</t>
  </si>
  <si>
    <t>11 окт</t>
  </si>
  <si>
    <t>Юльма</t>
  </si>
  <si>
    <t>овчар и метис из Кр сосны</t>
  </si>
  <si>
    <t>Ленке на ЯК</t>
  </si>
  <si>
    <t>18 окт</t>
  </si>
  <si>
    <t>Elsa</t>
  </si>
  <si>
    <t>Рай Кобель НО 1г3 мес</t>
  </si>
  <si>
    <t>Mylnyanka</t>
  </si>
  <si>
    <t>СТВ</t>
  </si>
  <si>
    <t>17 окт</t>
  </si>
  <si>
    <t>девочка со Щелчка</t>
  </si>
  <si>
    <t>ВЕО с раной</t>
  </si>
  <si>
    <t>Мытищи</t>
  </si>
  <si>
    <t>Дик</t>
  </si>
  <si>
    <t>Альма (шатура)</t>
  </si>
  <si>
    <t>Дон</t>
  </si>
  <si>
    <t>с кладбища в долгопе</t>
  </si>
  <si>
    <t>sher06</t>
  </si>
  <si>
    <t>Пальма</t>
  </si>
  <si>
    <t>Марта</t>
  </si>
  <si>
    <t>8-906-092-8762</t>
  </si>
  <si>
    <t>Зета</t>
  </si>
  <si>
    <t>Тедди</t>
  </si>
  <si>
    <t>2 ноя</t>
  </si>
  <si>
    <t>3 ноя</t>
  </si>
  <si>
    <t>fenix_elena</t>
  </si>
  <si>
    <t>5 нояб</t>
  </si>
  <si>
    <t>1-30 ноября</t>
  </si>
  <si>
    <t>1 ноября</t>
  </si>
  <si>
    <t>Аня забрала в орехово 1 нояб</t>
  </si>
  <si>
    <t>1 ноября (стар)</t>
  </si>
  <si>
    <t>длинник из Т стана</t>
  </si>
  <si>
    <t>3 ноября</t>
  </si>
  <si>
    <t>стерилизация+10 дней передержки</t>
  </si>
  <si>
    <t>Кланя</t>
  </si>
  <si>
    <t>ВЕО из под Каширы, аня привезла 3 ноября</t>
  </si>
  <si>
    <t>Джерри</t>
  </si>
  <si>
    <t>черный ВЕО из Железки. Аня привезла 2 нояб</t>
  </si>
  <si>
    <t>Отчет овчар-команды за период 1 ноября -31 декабря 2009</t>
  </si>
  <si>
    <t>1 нояб</t>
  </si>
  <si>
    <t>5-30 ноября</t>
  </si>
  <si>
    <t>Гринда</t>
  </si>
  <si>
    <t>немка из Гридино. Светка забрала от Ларисы 5 нояб</t>
  </si>
  <si>
    <t>ноябрь</t>
  </si>
  <si>
    <t>Аня забрала в орехово 1 нояб, оттуда он сразу в новый дом</t>
  </si>
  <si>
    <t>mspk</t>
  </si>
  <si>
    <t>27 окт</t>
  </si>
  <si>
    <t>1 ноя</t>
  </si>
  <si>
    <t>2 нояб</t>
  </si>
  <si>
    <t>на стрим Ленке</t>
  </si>
  <si>
    <t>маше на ее новый як для объявок</t>
  </si>
  <si>
    <t>5 нояь</t>
  </si>
  <si>
    <t>10 ноя</t>
  </si>
  <si>
    <t>светке на 2 тел</t>
  </si>
  <si>
    <t>10 нояб</t>
  </si>
  <si>
    <t>irvis</t>
  </si>
  <si>
    <t>Ishtar</t>
  </si>
  <si>
    <t>Alena M</t>
  </si>
  <si>
    <t>10 нояб забрали в Луховицк рн</t>
  </si>
  <si>
    <t>7-10  нояб</t>
  </si>
  <si>
    <t>Лиззи</t>
  </si>
  <si>
    <t>WM</t>
  </si>
  <si>
    <t>tycuk2006</t>
  </si>
  <si>
    <t>Лена (Рольф)</t>
  </si>
  <si>
    <t>1-14 ноября</t>
  </si>
  <si>
    <t xml:space="preserve">Onna </t>
  </si>
  <si>
    <t>наличн(через Юльма) - в Беланте отдано Алисе</t>
  </si>
  <si>
    <t>конец окт</t>
  </si>
  <si>
    <t>15 нояб</t>
  </si>
  <si>
    <t>rjirf с мужем перевезли в Отрадное 14 нояб</t>
  </si>
  <si>
    <t>1-15 ноября (старая)</t>
  </si>
  <si>
    <t>Маша перевезла к Dani 15 нояб</t>
  </si>
  <si>
    <t>1-13 ноября</t>
  </si>
  <si>
    <t>15-30 ноября</t>
  </si>
  <si>
    <t>Берта</t>
  </si>
  <si>
    <t xml:space="preserve">ВЕО из под Кширы, забрали после стерилизации </t>
  </si>
  <si>
    <t>НО из пос Северный, я забрала 14 нояб</t>
  </si>
  <si>
    <t>14-30 ноября</t>
  </si>
  <si>
    <t>15-30 ноября (нов)</t>
  </si>
  <si>
    <t>15 нояб Маша перевезла к Dani на передержку</t>
  </si>
  <si>
    <t>ВЕО из Печатников, забрала mspk и ее соседка</t>
  </si>
  <si>
    <t>14 нояб</t>
  </si>
  <si>
    <t>Даша(кр нашла ВЕО в Печатниках)</t>
  </si>
  <si>
    <t>Наличн (mspk)</t>
  </si>
  <si>
    <t>наличн (Алисе в Беланте)</t>
  </si>
  <si>
    <t>Lakki</t>
  </si>
  <si>
    <t>на тел (Маше)</t>
  </si>
  <si>
    <t>ella-2</t>
  </si>
  <si>
    <t>Darik</t>
  </si>
  <si>
    <t>наличн (mspk)</t>
  </si>
  <si>
    <t>Ангинчик</t>
  </si>
  <si>
    <t>Шерлок</t>
  </si>
  <si>
    <t>elena_fenix</t>
  </si>
  <si>
    <t>Ольга Морозова</t>
  </si>
  <si>
    <t>Julianna c ВЕО-форума</t>
  </si>
  <si>
    <t>Даша dani</t>
  </si>
  <si>
    <t>прием в Аверсе, 2 рентг, лек-ва</t>
  </si>
  <si>
    <t>белая девочка 3 мес</t>
  </si>
  <si>
    <t>повторный прием, укол в сустав</t>
  </si>
  <si>
    <t>корм</t>
  </si>
  <si>
    <t xml:space="preserve">кефир  </t>
  </si>
  <si>
    <t>ашан: пеленки, банки, рис+гречка, доместос</t>
  </si>
  <si>
    <t>кефир</t>
  </si>
  <si>
    <t>мясо: рубец, обрезь</t>
  </si>
  <si>
    <t>укол в сустав, рентген</t>
  </si>
  <si>
    <t>лекарства</t>
  </si>
  <si>
    <t>прививка, артрогликан, паспорт</t>
  </si>
  <si>
    <t>здоровые почки, бандаж</t>
  </si>
  <si>
    <t>творог</t>
  </si>
  <si>
    <t>Кант НО 5 лет</t>
  </si>
  <si>
    <t>Расторгуево</t>
  </si>
  <si>
    <t>Катюша-Долгопрудный</t>
  </si>
  <si>
    <t xml:space="preserve"> до сих пор выверено</t>
  </si>
  <si>
    <t>al'ka</t>
  </si>
  <si>
    <t>ВЕО из Подольска, в Шарике была не на нашем балансе, приехала сюда 1 нояб</t>
  </si>
  <si>
    <t>На телефон Марине (питомник)</t>
  </si>
  <si>
    <t>18 нояб</t>
  </si>
  <si>
    <t>да (у Ирен)</t>
  </si>
  <si>
    <t>да (у mspk)</t>
  </si>
  <si>
    <t>нет</t>
  </si>
  <si>
    <t>2-30 ноября</t>
  </si>
  <si>
    <t>19-30 нояб</t>
  </si>
  <si>
    <t>Марси</t>
  </si>
  <si>
    <t>метиска из Мытищ</t>
  </si>
  <si>
    <t>уточнить, на кого записанаю. Вроде Ирен согласилась нам счет не выставлять за нее, Зета вернулась хозяевам 13 нояб</t>
  </si>
  <si>
    <t>20 нояб</t>
  </si>
  <si>
    <t>Корд</t>
  </si>
  <si>
    <t>пожилой немец из Красногорска, забрали Ирен с Димой 22 нояб</t>
  </si>
  <si>
    <t>22-30 нояб</t>
  </si>
  <si>
    <t>10-21 ноября</t>
  </si>
  <si>
    <t>22 нояб</t>
  </si>
  <si>
    <t>Елена (химки)</t>
  </si>
  <si>
    <t>21 нояб</t>
  </si>
  <si>
    <t>Николай (нов хоз Лиззи)</t>
  </si>
  <si>
    <t>AKELENA</t>
  </si>
  <si>
    <t>lelich</t>
  </si>
  <si>
    <t>наличн (Ирен)</t>
  </si>
  <si>
    <t>Аня (кр нашла Корда)</t>
  </si>
  <si>
    <t>Blonda</t>
  </si>
  <si>
    <t>mbiana</t>
  </si>
  <si>
    <t>elena-fenix</t>
  </si>
  <si>
    <t>метиска (?) из Мытищ. привезла Лена смирнова 19 нояб</t>
  </si>
  <si>
    <t>наличн (Маше) - передано Dani</t>
  </si>
  <si>
    <t>лангет, прием</t>
  </si>
  <si>
    <t>бинты лангетные, прокладка</t>
  </si>
  <si>
    <t>творог, кефир</t>
  </si>
  <si>
    <t>морковь</t>
  </si>
  <si>
    <t>ботиночки</t>
  </si>
  <si>
    <t>банки</t>
  </si>
  <si>
    <t>капли макситрол</t>
  </si>
  <si>
    <t>гречка</t>
  </si>
  <si>
    <t>21  нояб</t>
  </si>
  <si>
    <t>длинница с клеймом из Томилино, взял Николай 21 нояб</t>
  </si>
  <si>
    <t>1-23 ноября (стар)</t>
  </si>
  <si>
    <t>24-30 нояб (нов)</t>
  </si>
  <si>
    <t>24 нояб</t>
  </si>
  <si>
    <t>Иван</t>
  </si>
  <si>
    <t>24-30 ноября</t>
  </si>
  <si>
    <t>8916-506-8587</t>
  </si>
  <si>
    <t>Светлана</t>
  </si>
  <si>
    <t>Ласковый зверь</t>
  </si>
  <si>
    <t>Длинношерстный 6 лет вольерный</t>
  </si>
  <si>
    <t>Жанна</t>
  </si>
  <si>
    <t>8-905-529-7313</t>
  </si>
  <si>
    <t>Немец 4 г (не охр)</t>
  </si>
  <si>
    <t>от Лены (подушкино)</t>
  </si>
  <si>
    <t>Ясенево, бабка сломала ногу</t>
  </si>
  <si>
    <t>Кристина</t>
  </si>
  <si>
    <t xml:space="preserve">Кобель </t>
  </si>
  <si>
    <t>Нина Григорьевна</t>
  </si>
  <si>
    <t>8-965-987-0912</t>
  </si>
  <si>
    <t>8903-732-2819</t>
  </si>
  <si>
    <t>Митино</t>
  </si>
  <si>
    <t>Харди 7 мес</t>
  </si>
  <si>
    <t>проверить как дела</t>
  </si>
  <si>
    <t>Елена петровна</t>
  </si>
  <si>
    <t>Дуся</t>
  </si>
  <si>
    <t>девочка из леса от Марины (мытищи)</t>
  </si>
  <si>
    <t>МARINa</t>
  </si>
  <si>
    <t>наличн (передержке)</t>
  </si>
  <si>
    <t>на Нею</t>
  </si>
  <si>
    <t>Мухтар</t>
  </si>
  <si>
    <t>агрессор из пос Московский. Привез Дима</t>
  </si>
  <si>
    <t>25-30 нояб</t>
  </si>
  <si>
    <t>1-26 ноября (стар)</t>
  </si>
  <si>
    <t>14-27 ноября (стар)</t>
  </si>
  <si>
    <t>yagelon</t>
  </si>
  <si>
    <t xml:space="preserve">мтс Brenda </t>
  </si>
  <si>
    <t>Злобный из Московского</t>
  </si>
  <si>
    <t>30 нояб</t>
  </si>
  <si>
    <t>К</t>
  </si>
  <si>
    <t>Дмитрий(хозяин Лавра)</t>
  </si>
  <si>
    <t>наличн (в коровнике)</t>
  </si>
  <si>
    <t>27 нояб</t>
  </si>
  <si>
    <t>28 нояб</t>
  </si>
  <si>
    <t>Надежда</t>
  </si>
  <si>
    <t>переехала на нов место 28 нояб</t>
  </si>
  <si>
    <t>1-28 ноября</t>
  </si>
  <si>
    <t>27-29 нояб (нов)</t>
  </si>
  <si>
    <t>27-28 нояб (нов)</t>
  </si>
  <si>
    <t>Буран</t>
  </si>
  <si>
    <t>29-30 нояб</t>
  </si>
  <si>
    <t>немец из Бутово, Аня забрала вечером 29 нояб</t>
  </si>
  <si>
    <t>немочка с полигона МАДИ, забрали Елена и Сергей 28 нояб</t>
  </si>
  <si>
    <t>Мэри</t>
  </si>
  <si>
    <t>Лайма</t>
  </si>
  <si>
    <t>29 нояб</t>
  </si>
  <si>
    <t>бензин</t>
  </si>
  <si>
    <t>Тане24 за поездку в Серпухов</t>
  </si>
  <si>
    <t>Кобель метис 4-5 лет (привязали)</t>
  </si>
  <si>
    <t>Кобель метис 3.5 квартирн</t>
  </si>
  <si>
    <t>немочка с полигона МАДИ</t>
  </si>
  <si>
    <t>Юля</t>
  </si>
  <si>
    <t>ВЕО из гаражей в Свиблово</t>
  </si>
  <si>
    <t>стерилизация</t>
  </si>
  <si>
    <t>декабрь</t>
  </si>
  <si>
    <t>30 нояб (нов)</t>
  </si>
  <si>
    <t>перевезли на стерилизацию</t>
  </si>
  <si>
    <t>1-31 декабря</t>
  </si>
  <si>
    <t>баланс на 30 ноября</t>
  </si>
  <si>
    <t>1 декабря</t>
  </si>
  <si>
    <t>1-2 декабря</t>
  </si>
  <si>
    <t>Дмитрий</t>
  </si>
  <si>
    <t>новые хозяева Шерлока</t>
  </si>
  <si>
    <t xml:space="preserve">ВЕО с клеймом, забрали Таня24 и mspk из Свиблово </t>
  </si>
  <si>
    <t>28-30 нояб (стар)</t>
  </si>
  <si>
    <t>2 декабря</t>
  </si>
  <si>
    <t>на тел (Сончик)</t>
  </si>
  <si>
    <t xml:space="preserve"> 1 дек</t>
  </si>
  <si>
    <t>забрали 1 дек</t>
  </si>
  <si>
    <t>переехала на нов место 2 дек</t>
  </si>
  <si>
    <t>3 дек</t>
  </si>
  <si>
    <t>3 декабря</t>
  </si>
  <si>
    <t>на тел (mspk)</t>
  </si>
  <si>
    <t>бинты защитные</t>
  </si>
  <si>
    <t>комбез</t>
  </si>
  <si>
    <t>прием у Комарова, два снимка</t>
  </si>
  <si>
    <t>дискус композитум</t>
  </si>
  <si>
    <t>соскоб, иследование</t>
  </si>
  <si>
    <t>прием на Бабушкинской</t>
  </si>
  <si>
    <t xml:space="preserve">кефир   </t>
  </si>
  <si>
    <t>отибиовин, лосье барс</t>
  </si>
  <si>
    <t>кефир, творог</t>
  </si>
  <si>
    <t>мясо:рубец, обрезь</t>
  </si>
  <si>
    <t>1 дек</t>
  </si>
  <si>
    <t>1-5 декабря</t>
  </si>
  <si>
    <t>Аня отвезла под Солнечног 5 дек</t>
  </si>
  <si>
    <t>Ragnetta</t>
  </si>
  <si>
    <t>Спайк</t>
  </si>
  <si>
    <t>1-5 декабря (стар)</t>
  </si>
  <si>
    <t>5 нояб Лена (Химки) перевезла обратно к Юле</t>
  </si>
  <si>
    <t>8 дек</t>
  </si>
  <si>
    <t>7 дек</t>
  </si>
  <si>
    <t>наличн (Сончик)</t>
  </si>
  <si>
    <t>прием в Весте</t>
  </si>
  <si>
    <t>погрызушки</t>
  </si>
  <si>
    <t>Марта, Мери, Лайма</t>
  </si>
  <si>
    <t>6 дек</t>
  </si>
  <si>
    <t>Ангелочек и Ко</t>
  </si>
  <si>
    <t>Наташа (ручки на Мэри)</t>
  </si>
  <si>
    <t>kitten123</t>
  </si>
  <si>
    <t>?????</t>
  </si>
  <si>
    <t>Аста</t>
  </si>
  <si>
    <t>НО из Алтуфьево</t>
  </si>
  <si>
    <t>ВЕО из подольска</t>
  </si>
  <si>
    <t>щен 7 мес</t>
  </si>
  <si>
    <t>Светлана Юрьевна</t>
  </si>
  <si>
    <t>перевод через "Золотую корону" Ане Сергеевой</t>
  </si>
  <si>
    <t>1-10 декабря</t>
  </si>
  <si>
    <t>отв в Куп 10 дек</t>
  </si>
  <si>
    <t>серпуховско й метис</t>
  </si>
  <si>
    <t>взяли в ю бутово 5 дек</t>
  </si>
  <si>
    <t>бисептол детский, иммунофан</t>
  </si>
  <si>
    <t>девочка из Алтуфьево, привез Дима в ночь на 9 дек, сбежала 13 дек</t>
  </si>
  <si>
    <t>9-13 декабря</t>
  </si>
  <si>
    <t>1-12 декабря</t>
  </si>
  <si>
    <t>1-12 декабря (стар)</t>
  </si>
  <si>
    <t>перевезли на стерилизацию 12 дек</t>
  </si>
  <si>
    <t>привез Саша из К 10 дек, 11 дек закинул в Ш, 12 перевезли на стерилизацию</t>
  </si>
  <si>
    <t>11-12 декабря (стар)</t>
  </si>
  <si>
    <t>переехала в новый дом (Балаш) 12 дек</t>
  </si>
  <si>
    <t>14 дек</t>
  </si>
  <si>
    <t>12-31 декабря (нов)</t>
  </si>
  <si>
    <t>Елена (Химки)и Ангинчик перевезли 12 дек</t>
  </si>
  <si>
    <t>12 дек</t>
  </si>
  <si>
    <t xml:space="preserve">Прием у Еремина </t>
  </si>
  <si>
    <t>Царь</t>
  </si>
  <si>
    <t>да</t>
  </si>
  <si>
    <t>Лена (потенц хоз Норда)</t>
  </si>
  <si>
    <t>Елена(Химки) и Ангинчик отвезли в Орехово 12 дек</t>
  </si>
  <si>
    <t>12-31 дек (нов)</t>
  </si>
  <si>
    <t>10 дек</t>
  </si>
  <si>
    <t>прием у Благодаровой, укол ронколейк</t>
  </si>
  <si>
    <t>11 дек</t>
  </si>
  <si>
    <t>ронколейкин</t>
  </si>
  <si>
    <t>цефтриакс, тобрекс, циклоферон, шприцы, новок,</t>
  </si>
  <si>
    <t>Дина( Джура)</t>
  </si>
  <si>
    <t>Немка из Кожухово, вернули ручки</t>
  </si>
  <si>
    <t>Дина (Джура)</t>
  </si>
  <si>
    <t>Кожуховская девочка, привезут нов хозы 15 дек</t>
  </si>
  <si>
    <t>8-903-559-2802, 8-903-523-3524 Лена TOSY</t>
  </si>
  <si>
    <t>девочка, дш метис 8 мес</t>
  </si>
  <si>
    <t>Красногорск</t>
  </si>
  <si>
    <t>2 дек</t>
  </si>
  <si>
    <t>ленке на  стрим</t>
  </si>
  <si>
    <t>16 дек</t>
  </si>
  <si>
    <t>Маше на як для объявок</t>
  </si>
  <si>
    <t>Kord</t>
  </si>
  <si>
    <t>15 дек</t>
  </si>
  <si>
    <t>Катя (кр нашла Короля)</t>
  </si>
  <si>
    <t>наличн (Диме)</t>
  </si>
  <si>
    <t>Король</t>
  </si>
  <si>
    <t>пока не привезли</t>
  </si>
  <si>
    <t>Дима забрал из Королева 15 дек</t>
  </si>
  <si>
    <t>16 декабря</t>
  </si>
  <si>
    <t>Аня записала на себя только до 15 дек, забрали 16 дек</t>
  </si>
  <si>
    <t>да (у Св)</t>
  </si>
  <si>
    <t>конец нояб</t>
  </si>
  <si>
    <t>Marie&amp;Greta</t>
  </si>
  <si>
    <t xml:space="preserve">Прием у Еремина, УЗИ </t>
  </si>
  <si>
    <t>Злата (11 мес,  дочка Фени)</t>
  </si>
  <si>
    <t>5-16 декабря</t>
  </si>
  <si>
    <t>метис из Серпухова, привезла ловец Наталья, она эе отвезла в фауну, где он умер</t>
  </si>
  <si>
    <t>15-16 декабря</t>
  </si>
  <si>
    <t>Дар</t>
  </si>
  <si>
    <t>наличн (Свете) в Орехово</t>
  </si>
  <si>
    <t>наличн (Свете) на Электрозаводской</t>
  </si>
  <si>
    <t>Таня24</t>
  </si>
  <si>
    <t>наличн(передержке - остаток от передержки Бубна)</t>
  </si>
  <si>
    <t>Onna</t>
  </si>
  <si>
    <t>Оля FF</t>
  </si>
  <si>
    <t>iventa</t>
  </si>
  <si>
    <t>Наталья (ловец)</t>
  </si>
  <si>
    <t>Ольга (НО-форум)</t>
  </si>
  <si>
    <t>tutor</t>
  </si>
  <si>
    <t>Liza51</t>
  </si>
  <si>
    <t>на телефон Tanea24</t>
  </si>
  <si>
    <t>наличн (в "Фауне")</t>
  </si>
  <si>
    <t>налич.</t>
  </si>
  <si>
    <t>на телефон Marie&amp;Greta</t>
  </si>
  <si>
    <t xml:space="preserve">17 дек  </t>
  </si>
  <si>
    <t>аноним (ххх-66-55)</t>
  </si>
  <si>
    <t>на тел (juliap) xxx-12-11</t>
  </si>
  <si>
    <t>Маруся 84 обещала после зп 20.12 и взять на беспл передержку</t>
  </si>
  <si>
    <t>Спайк, Дарик</t>
  </si>
  <si>
    <t>Аришка</t>
  </si>
  <si>
    <t>услуги ловца (Наталья)</t>
  </si>
  <si>
    <t>ловец</t>
  </si>
  <si>
    <t>16-17декабря (400- стационар+ манипуляции)</t>
  </si>
  <si>
    <t>взятие анализов</t>
  </si>
  <si>
    <t>кремация</t>
  </si>
  <si>
    <t>анализы(чума, энтерит, коронавирус)</t>
  </si>
  <si>
    <t>анализы (чума, энт, аденовир, коронавир)</t>
  </si>
  <si>
    <t>Лена (хозяйка Норда)</t>
  </si>
  <si>
    <t>наличн(Свете), когда забирала норда</t>
  </si>
  <si>
    <t>18 дек</t>
  </si>
  <si>
    <t>Наталья (кинолог)</t>
  </si>
  <si>
    <t>8926-035-1873</t>
  </si>
  <si>
    <t>Джой</t>
  </si>
  <si>
    <t>кобель НО 3 года (найден на Дмитровке)</t>
  </si>
  <si>
    <t xml:space="preserve">Джой </t>
  </si>
  <si>
    <t>Лена и Пшеник</t>
  </si>
  <si>
    <t>Alena M.</t>
  </si>
  <si>
    <t>Вера(соседка mspk)</t>
  </si>
  <si>
    <t xml:space="preserve">отибиовин  </t>
  </si>
  <si>
    <t>попона 4</t>
  </si>
  <si>
    <t>отифри для ушей</t>
  </si>
  <si>
    <t>мясо: рубец, обрезь, трахея</t>
  </si>
  <si>
    <t>сыворотка 4шт</t>
  </si>
  <si>
    <t>творог 4шт, кефир</t>
  </si>
  <si>
    <t>да (mspk)</t>
  </si>
  <si>
    <t>1-20 декабря</t>
  </si>
  <si>
    <t>забрали на кв перед 20 дек</t>
  </si>
  <si>
    <t>20-31 декабря</t>
  </si>
  <si>
    <t>немец 3 года, гашли на Дмитровке, хозяину не нужен, привезли 20 дек</t>
  </si>
  <si>
    <t>5-18 декабря</t>
  </si>
  <si>
    <t>привезли 15 дек, отвезли в Фауну 16 дек</t>
  </si>
  <si>
    <t>забрала Наташа 18 дек</t>
  </si>
  <si>
    <t>20 дек</t>
  </si>
  <si>
    <t>да (у Елены)</t>
  </si>
  <si>
    <t>прием в Аверсе, наркоз, процедуры - 5400 р, оплатила Елена (Химки), низкий ей поклон</t>
  </si>
  <si>
    <t>еще не привезли</t>
  </si>
  <si>
    <t>Наташа</t>
  </si>
  <si>
    <t>Мау</t>
  </si>
  <si>
    <t>наличн (Тане24) при перегрузке корма</t>
  </si>
  <si>
    <t>??? Кто?</t>
  </si>
  <si>
    <t>Елена Владимировна</t>
  </si>
  <si>
    <t>Лизa</t>
  </si>
  <si>
    <t xml:space="preserve">21 дек  </t>
  </si>
  <si>
    <t xml:space="preserve">19 дек  </t>
  </si>
  <si>
    <t>наличн (Маше)</t>
  </si>
  <si>
    <t>alka</t>
  </si>
  <si>
    <t>наличн(Даше передерке)</t>
  </si>
  <si>
    <t>23 дек</t>
  </si>
  <si>
    <t>1-23 декабря (стар)</t>
  </si>
  <si>
    <t>21 дек (перевод на ЯК)</t>
  </si>
  <si>
    <t>стационар, манипуляции в "Фауне"</t>
  </si>
  <si>
    <t>творог 3шт</t>
  </si>
  <si>
    <t>узи (Сиренев б-р)</t>
  </si>
  <si>
    <t>прием в клинике, сдача крови (добрый доктор)</t>
  </si>
  <si>
    <t xml:space="preserve">на тел (mspk) </t>
  </si>
  <si>
    <t>umora (через Ветошь и yul10781)</t>
  </si>
  <si>
    <t>25 дек</t>
  </si>
  <si>
    <t>Лекочка</t>
  </si>
  <si>
    <t>Керри</t>
  </si>
  <si>
    <t>23-26 декабря (нов)</t>
  </si>
  <si>
    <t>перевели к Юле 23 дек, ручки забрали 26 дек</t>
  </si>
  <si>
    <t>Яр</t>
  </si>
  <si>
    <t>26 дек</t>
  </si>
  <si>
    <t>25-31 дек</t>
  </si>
  <si>
    <t xml:space="preserve">черный ВЕО из Нахабино, </t>
  </si>
  <si>
    <t>15-27 декабря</t>
  </si>
  <si>
    <t>12-28 дек</t>
  </si>
  <si>
    <t>26-28 дек</t>
  </si>
  <si>
    <t>Яна Northern Wolf привезла 26 дек, забрала Лена в Подольск 28 дек</t>
  </si>
  <si>
    <t>кобель из царицыно, привезла мордохвостик  12 дек, планирует забрать Юля 28 дек</t>
  </si>
  <si>
    <t>Рокси НО 1.5 из под Истры</t>
  </si>
  <si>
    <t>Зеленоград</t>
  </si>
  <si>
    <t>8-916-665-7668</t>
  </si>
  <si>
    <t>Марина</t>
  </si>
  <si>
    <t>Леля</t>
  </si>
  <si>
    <t>8-916-358-8581</t>
  </si>
  <si>
    <t>черный кобель из Нахабино</t>
  </si>
  <si>
    <t>записан  на Аню</t>
  </si>
  <si>
    <t>Нора НО 5 лет</t>
  </si>
  <si>
    <t xml:space="preserve"> платит хозяин</t>
  </si>
  <si>
    <t>Кобель ВЕО</t>
  </si>
  <si>
    <t>Альма 6 лет, чепрак, умер хоз</t>
  </si>
  <si>
    <t>Гжель</t>
  </si>
  <si>
    <t>8-905-557-7280</t>
  </si>
  <si>
    <t>Елена</t>
  </si>
  <si>
    <t>Зорден (д\ш 6 лет квартирный)</t>
  </si>
  <si>
    <t>Анатолий</t>
  </si>
  <si>
    <t>8962-956-3085</t>
  </si>
  <si>
    <t>Солнцево</t>
  </si>
  <si>
    <t>Дик (зонарник, 8 лет) квартирный</t>
  </si>
  <si>
    <t>8-906-719-5156</t>
  </si>
  <si>
    <t>Ирина</t>
  </si>
  <si>
    <t>НО - кобель 6 лет, квартирный</t>
  </si>
  <si>
    <t>НО сука 1.5 г, квартирная</t>
  </si>
  <si>
    <t>Лобня</t>
  </si>
  <si>
    <t>8-903-537-8581</t>
  </si>
  <si>
    <t>8925-011-3002 Олеся 8910-409-5243 Татьяна</t>
  </si>
  <si>
    <t>метисочка от Олеси из Перово</t>
  </si>
  <si>
    <t>метис (из шахты лифта)</t>
  </si>
  <si>
    <t>29 дек</t>
  </si>
  <si>
    <t>Рекс (Карамышевск наб)</t>
  </si>
  <si>
    <t>28 дек</t>
  </si>
  <si>
    <t>часть повторн приема в Беланте у Кришвалова</t>
  </si>
  <si>
    <t>Рекс (Карам.наб)</t>
  </si>
  <si>
    <t xml:space="preserve">да </t>
  </si>
  <si>
    <t>на телефон</t>
  </si>
  <si>
    <t>Положила Татьяне (куратору Рекса с Кар наб)</t>
  </si>
  <si>
    <t>29-31 дек</t>
  </si>
  <si>
    <t>Майя</t>
  </si>
  <si>
    <t>Аня привезла к Юле 29 дек</t>
  </si>
  <si>
    <t>света с сашей забрали из Жуковского 29 дек</t>
  </si>
  <si>
    <t>из пос Заря</t>
  </si>
  <si>
    <t>Жгут</t>
  </si>
  <si>
    <t>НО из Жуковского</t>
  </si>
  <si>
    <t>31 декабря 2009</t>
  </si>
  <si>
    <t xml:space="preserve">света </t>
  </si>
  <si>
    <t>Чара 4 г квартирн ВЕО</t>
  </si>
  <si>
    <t>Тока 4 г вольерн ВЕО</t>
  </si>
  <si>
    <t>Пурга ВЕО</t>
  </si>
  <si>
    <t>Роса ВЕО</t>
  </si>
  <si>
    <t>Магда  НО 6 лет</t>
  </si>
  <si>
    <t>Метис ВЕО (типа 4-5 лет)</t>
  </si>
  <si>
    <t>Михаил</t>
  </si>
  <si>
    <t>8916-811-8163</t>
  </si>
  <si>
    <t>Никки (нашла Аня на каховке)</t>
  </si>
  <si>
    <t>Аня</t>
  </si>
  <si>
    <t>8916-628-3964</t>
  </si>
  <si>
    <t>8926-983-3687</t>
  </si>
  <si>
    <t>Джерри, черн ВЕО из Желдор</t>
  </si>
  <si>
    <t>Строгино</t>
  </si>
  <si>
    <t xml:space="preserve"> овч(?) с Искры</t>
  </si>
  <si>
    <t>Ирма</t>
  </si>
  <si>
    <t>овч с Искры</t>
  </si>
  <si>
    <t>30-31 дек</t>
  </si>
  <si>
    <t>Марина напрямую с Юлей рассчитывалась</t>
  </si>
  <si>
    <t>30 дек</t>
  </si>
  <si>
    <t>Ирина (на Баррикадной)</t>
  </si>
  <si>
    <t>см январь</t>
  </si>
  <si>
    <t>БАЛАНС на 31 декабря 2009</t>
  </si>
  <si>
    <t>Ирвин</t>
  </si>
  <si>
    <t>планир</t>
  </si>
  <si>
    <t xml:space="preserve">прививка  </t>
  </si>
  <si>
    <t>вкусняшки</t>
  </si>
  <si>
    <t>прием Фауна, лекарства для капельницы</t>
  </si>
  <si>
    <t>Елена (Химки)и Ангинчик перевезли 12 дек, забрали ручки 31 дек</t>
  </si>
  <si>
    <t>конец дек</t>
  </si>
  <si>
    <t>AKELENA (?)</t>
  </si>
  <si>
    <t>на тел (Arina)</t>
  </si>
  <si>
    <t>yul10781</t>
  </si>
  <si>
    <t>Arina</t>
  </si>
  <si>
    <t>L'dinka</t>
  </si>
  <si>
    <t>на тел (Arina?)</t>
  </si>
  <si>
    <t>ник не знаю (e-mail asther)</t>
  </si>
  <si>
    <t>sher75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</si>
</sst>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.0_);[Red]\(#,##0.0\)"/>
    <numFmt numFmtId="182" formatCode="mmm\-yyyy"/>
    <numFmt numFmtId="183" formatCode="0.0"/>
    <numFmt numFmtId="184" formatCode="#,##0.00&quot;р.&quot;"/>
  </numFmts>
  <fonts count="60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9"/>
      <name val="Courier New"/>
      <family val="3"/>
    </font>
    <font>
      <sz val="7"/>
      <name val="Arial"/>
      <family val="2"/>
    </font>
    <font>
      <u val="single"/>
      <sz val="7"/>
      <color indexed="12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8"/>
      <name val="Arial"/>
      <family val="2"/>
    </font>
    <font>
      <sz val="8.8"/>
      <color indexed="8"/>
      <name val="Arial"/>
      <family val="2"/>
    </font>
    <font>
      <b/>
      <sz val="12"/>
      <color indexed="10"/>
      <name val="Arial"/>
      <family val="2"/>
    </font>
    <font>
      <sz val="8"/>
      <color indexed="30"/>
      <name val="Arial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000000"/>
      <name val="Arial"/>
      <family val="2"/>
    </font>
    <font>
      <sz val="8.8"/>
      <color theme="1"/>
      <name val="Arial"/>
      <family val="2"/>
    </font>
    <font>
      <b/>
      <sz val="12"/>
      <color rgb="FFFF0000"/>
      <name val="Arial"/>
      <family val="2"/>
    </font>
    <font>
      <sz val="8"/>
      <color rgb="FF0059D1"/>
      <name val="Arial"/>
      <family val="2"/>
    </font>
    <font>
      <sz val="9"/>
      <color rgb="FF000000"/>
      <name val="Verdan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3FB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33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75">
      <alignment/>
      <protection/>
    </xf>
    <xf numFmtId="0" fontId="0" fillId="0" borderId="12" xfId="75" applyBorder="1" applyAlignment="1">
      <alignment horizontal="center"/>
      <protection/>
    </xf>
    <xf numFmtId="175" fontId="0" fillId="0" borderId="0" xfId="49" applyNumberFormat="1" applyAlignment="1">
      <alignment/>
    </xf>
    <xf numFmtId="0" fontId="0" fillId="0" borderId="12" xfId="75" applyFont="1" applyBorder="1" applyAlignment="1">
      <alignment horizontal="center"/>
      <protection/>
    </xf>
    <xf numFmtId="0" fontId="0" fillId="0" borderId="0" xfId="75" applyFont="1">
      <alignment/>
      <protection/>
    </xf>
    <xf numFmtId="173" fontId="0" fillId="34" borderId="12" xfId="42" applyNumberFormat="1" applyFont="1" applyFill="1" applyBorder="1" applyAlignment="1">
      <alignment/>
    </xf>
    <xf numFmtId="173" fontId="3" fillId="33" borderId="12" xfId="4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75" applyBorder="1">
      <alignment/>
      <protection/>
    </xf>
    <xf numFmtId="0" fontId="0" fillId="0" borderId="12" xfId="75" applyFont="1" applyBorder="1">
      <alignment/>
      <protection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75" applyFont="1" applyAlignment="1">
      <alignment horizontal="center"/>
      <protection/>
    </xf>
    <xf numFmtId="0" fontId="0" fillId="0" borderId="0" xfId="75" applyAlignment="1">
      <alignment horizontal="center"/>
      <protection/>
    </xf>
    <xf numFmtId="0" fontId="0" fillId="35" borderId="0" xfId="75" applyFill="1">
      <alignment/>
      <protection/>
    </xf>
    <xf numFmtId="0" fontId="3" fillId="35" borderId="0" xfId="75" applyFont="1" applyFill="1">
      <alignment/>
      <protection/>
    </xf>
    <xf numFmtId="173" fontId="3" fillId="0" borderId="14" xfId="42" applyNumberFormat="1" applyFont="1" applyBorder="1" applyAlignment="1">
      <alignment/>
    </xf>
    <xf numFmtId="0" fontId="0" fillId="0" borderId="12" xfId="75" applyFill="1" applyBorder="1">
      <alignment/>
      <protection/>
    </xf>
    <xf numFmtId="0" fontId="0" fillId="0" borderId="12" xfId="75" applyFont="1" applyFill="1" applyBorder="1" applyAlignment="1">
      <alignment horizontal="center"/>
      <protection/>
    </xf>
    <xf numFmtId="0" fontId="0" fillId="0" borderId="12" xfId="75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5" xfId="0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173" fontId="0" fillId="0" borderId="0" xfId="42" applyNumberFormat="1" applyFont="1" applyAlignment="1">
      <alignment/>
    </xf>
    <xf numFmtId="175" fontId="0" fillId="0" borderId="0" xfId="75" applyNumberFormat="1">
      <alignment/>
      <protection/>
    </xf>
    <xf numFmtId="0" fontId="0" fillId="0" borderId="13" xfId="0" applyFill="1" applyBorder="1" applyAlignment="1">
      <alignment horizontal="center"/>
    </xf>
    <xf numFmtId="0" fontId="0" fillId="0" borderId="12" xfId="75" applyFont="1" applyBorder="1" applyAlignment="1">
      <alignment horizontal="center"/>
      <protection/>
    </xf>
    <xf numFmtId="0" fontId="0" fillId="0" borderId="0" xfId="0" applyFill="1" applyAlignment="1">
      <alignment/>
    </xf>
    <xf numFmtId="0" fontId="0" fillId="13" borderId="12" xfId="75" applyFont="1" applyFill="1" applyBorder="1" applyAlignment="1">
      <alignment horizontal="center"/>
      <protection/>
    </xf>
    <xf numFmtId="0" fontId="0" fillId="13" borderId="12" xfId="75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1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2" xfId="75" applyFont="1" applyFill="1" applyBorder="1" applyAlignment="1">
      <alignment horizontal="center"/>
      <protection/>
    </xf>
    <xf numFmtId="0" fontId="0" fillId="37" borderId="12" xfId="75" applyFill="1" applyBorder="1" applyAlignment="1">
      <alignment horizontal="center"/>
      <protection/>
    </xf>
    <xf numFmtId="0" fontId="0" fillId="37" borderId="12" xfId="0" applyFill="1" applyBorder="1" applyAlignment="1">
      <alignment horizontal="left"/>
    </xf>
    <xf numFmtId="0" fontId="0" fillId="37" borderId="12" xfId="75" applyFont="1" applyFill="1" applyBorder="1" applyAlignment="1">
      <alignment horizontal="center"/>
      <protection/>
    </xf>
    <xf numFmtId="0" fontId="0" fillId="37" borderId="12" xfId="75" applyFont="1" applyFill="1" applyBorder="1">
      <alignment/>
      <protection/>
    </xf>
    <xf numFmtId="0" fontId="0" fillId="37" borderId="12" xfId="75" applyFill="1" applyBorder="1">
      <alignment/>
      <protection/>
    </xf>
    <xf numFmtId="0" fontId="53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8" borderId="12" xfId="75" applyFill="1" applyBorder="1">
      <alignment/>
      <protection/>
    </xf>
    <xf numFmtId="0" fontId="0" fillId="38" borderId="12" xfId="75" applyFont="1" applyFill="1" applyBorder="1" applyAlignment="1">
      <alignment horizontal="center"/>
      <protection/>
    </xf>
    <xf numFmtId="0" fontId="0" fillId="38" borderId="12" xfId="75" applyFont="1" applyFill="1" applyBorder="1">
      <alignment/>
      <protection/>
    </xf>
    <xf numFmtId="0" fontId="0" fillId="0" borderId="0" xfId="0" applyFont="1" applyFill="1" applyBorder="1" applyAlignment="1">
      <alignment horizontal="left"/>
    </xf>
    <xf numFmtId="0" fontId="0" fillId="10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173" fontId="0" fillId="0" borderId="12" xfId="42" applyNumberFormat="1" applyFont="1" applyFill="1" applyBorder="1" applyAlignment="1">
      <alignment horizontal="center"/>
    </xf>
    <xf numFmtId="0" fontId="0" fillId="13" borderId="12" xfId="75" applyFill="1" applyBorder="1">
      <alignment/>
      <protection/>
    </xf>
    <xf numFmtId="0" fontId="54" fillId="10" borderId="12" xfId="0" applyFont="1" applyFill="1" applyBorder="1" applyAlignment="1">
      <alignment vertical="top" indent="1"/>
    </xf>
    <xf numFmtId="0" fontId="54" fillId="10" borderId="12" xfId="0" applyFont="1" applyFill="1" applyBorder="1" applyAlignment="1">
      <alignment horizontal="right" vertical="top" indent="1"/>
    </xf>
    <xf numFmtId="0" fontId="54" fillId="10" borderId="12" xfId="0" applyFont="1" applyFill="1" applyBorder="1" applyAlignment="1">
      <alignment horizontal="center" vertical="top"/>
    </xf>
    <xf numFmtId="0" fontId="54" fillId="39" borderId="12" xfId="0" applyFont="1" applyFill="1" applyBorder="1" applyAlignment="1">
      <alignment horizontal="center" vertical="top"/>
    </xf>
    <xf numFmtId="0" fontId="54" fillId="10" borderId="12" xfId="0" applyFont="1" applyFill="1" applyBorder="1" applyAlignment="1">
      <alignment horizontal="left" vertical="top"/>
    </xf>
    <xf numFmtId="175" fontId="36" fillId="10" borderId="12" xfId="42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4" fillId="0" borderId="12" xfId="0" applyFont="1" applyBorder="1" applyAlignment="1">
      <alignment horizontal="right" vertical="top" indent="1"/>
    </xf>
    <xf numFmtId="0" fontId="54" fillId="0" borderId="12" xfId="0" applyFont="1" applyBorder="1" applyAlignment="1">
      <alignment vertical="top" indent="1"/>
    </xf>
    <xf numFmtId="16" fontId="0" fillId="0" borderId="13" xfId="0" applyNumberFormat="1" applyFont="1" applyFill="1" applyBorder="1" applyAlignment="1">
      <alignment/>
    </xf>
    <xf numFmtId="0" fontId="0" fillId="10" borderId="12" xfId="75" applyFill="1" applyBorder="1" applyAlignment="1">
      <alignment horizontal="center"/>
      <protection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7" fillId="0" borderId="0" xfId="75" applyFont="1">
      <alignment/>
      <protection/>
    </xf>
    <xf numFmtId="0" fontId="8" fillId="0" borderId="0" xfId="59" applyFont="1" applyAlignment="1" applyProtection="1">
      <alignment vertical="top" wrapText="1"/>
      <protection/>
    </xf>
    <xf numFmtId="0" fontId="4" fillId="0" borderId="0" xfId="59" applyAlignment="1" applyProtection="1">
      <alignment vertical="top" wrapText="1"/>
      <protection/>
    </xf>
    <xf numFmtId="0" fontId="0" fillId="4" borderId="12" xfId="75" applyFont="1" applyFill="1" applyBorder="1" applyAlignment="1">
      <alignment horizontal="center"/>
      <protection/>
    </xf>
    <xf numFmtId="0" fontId="0" fillId="4" borderId="12" xfId="75" applyFont="1" applyFill="1" applyBorder="1">
      <alignment/>
      <protection/>
    </xf>
    <xf numFmtId="0" fontId="0" fillId="4" borderId="12" xfId="75" applyFill="1" applyBorder="1">
      <alignment/>
      <protection/>
    </xf>
    <xf numFmtId="0" fontId="0" fillId="32" borderId="12" xfId="75" applyFont="1" applyFill="1" applyBorder="1" applyAlignment="1">
      <alignment horizontal="right"/>
      <protection/>
    </xf>
    <xf numFmtId="0" fontId="0" fillId="32" borderId="12" xfId="75" applyFont="1" applyFill="1" applyBorder="1" applyAlignment="1">
      <alignment horizontal="center"/>
      <protection/>
    </xf>
    <xf numFmtId="0" fontId="0" fillId="32" borderId="12" xfId="75" applyFont="1" applyFill="1" applyBorder="1">
      <alignment/>
      <protection/>
    </xf>
    <xf numFmtId="173" fontId="55" fillId="0" borderId="16" xfId="42" applyNumberFormat="1" applyFont="1" applyBorder="1" applyAlignment="1">
      <alignment/>
    </xf>
    <xf numFmtId="0" fontId="2" fillId="0" borderId="12" xfId="0" applyFont="1" applyBorder="1" applyAlignment="1">
      <alignment horizontal="right" vertical="top"/>
    </xf>
    <xf numFmtId="0" fontId="0" fillId="32" borderId="12" xfId="75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4" fillId="0" borderId="0" xfId="59" applyAlignment="1" applyProtection="1">
      <alignment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19" borderId="12" xfId="0" applyFont="1" applyFill="1" applyBorder="1" applyAlignment="1">
      <alignment horizontal="center"/>
    </xf>
    <xf numFmtId="0" fontId="0" fillId="12" borderId="12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17" borderId="12" xfId="75" applyFill="1" applyBorder="1">
      <alignment/>
      <protection/>
    </xf>
    <xf numFmtId="0" fontId="0" fillId="17" borderId="12" xfId="75" applyFont="1" applyFill="1" applyBorder="1">
      <alignment/>
      <protection/>
    </xf>
    <xf numFmtId="0" fontId="0" fillId="17" borderId="12" xfId="75" applyFont="1" applyFill="1" applyBorder="1" applyAlignment="1">
      <alignment horizontal="center"/>
      <protection/>
    </xf>
    <xf numFmtId="0" fontId="0" fillId="0" borderId="12" xfId="73" applyFill="1" applyBorder="1" applyAlignment="1">
      <alignment horizontal="center"/>
      <protection/>
    </xf>
    <xf numFmtId="16" fontId="0" fillId="0" borderId="12" xfId="73" applyNumberFormat="1" applyFill="1" applyBorder="1">
      <alignment/>
      <protection/>
    </xf>
    <xf numFmtId="16" fontId="0" fillId="0" borderId="12" xfId="73" applyNumberFormat="1" applyBorder="1">
      <alignment/>
      <protection/>
    </xf>
    <xf numFmtId="0" fontId="0" fillId="0" borderId="12" xfId="73" applyFont="1" applyFill="1" applyBorder="1" applyAlignment="1">
      <alignment horizontal="center"/>
      <protection/>
    </xf>
    <xf numFmtId="1" fontId="0" fillId="0" borderId="12" xfId="75" applyNumberFormat="1" applyFill="1" applyBorder="1">
      <alignment/>
      <protection/>
    </xf>
    <xf numFmtId="0" fontId="0" fillId="0" borderId="13" xfId="75" applyBorder="1">
      <alignment/>
      <protection/>
    </xf>
    <xf numFmtId="0" fontId="0" fillId="38" borderId="17" xfId="75" applyFill="1" applyBorder="1">
      <alignment/>
      <protection/>
    </xf>
    <xf numFmtId="0" fontId="0" fillId="38" borderId="12" xfId="75" applyFill="1" applyBorder="1" applyAlignment="1">
      <alignment horizontal="center"/>
      <protection/>
    </xf>
    <xf numFmtId="16" fontId="0" fillId="0" borderId="12" xfId="0" applyNumberFormat="1" applyFill="1" applyBorder="1" applyAlignment="1">
      <alignment/>
    </xf>
    <xf numFmtId="16" fontId="0" fillId="0" borderId="12" xfId="0" applyNumberFormat="1" applyBorder="1" applyAlignment="1">
      <alignment/>
    </xf>
    <xf numFmtId="0" fontId="0" fillId="42" borderId="12" xfId="0" applyFont="1" applyFill="1" applyBorder="1" applyAlignment="1">
      <alignment horizontal="center"/>
    </xf>
    <xf numFmtId="0" fontId="0" fillId="42" borderId="12" xfId="75" applyFill="1" applyBorder="1">
      <alignment/>
      <protection/>
    </xf>
    <xf numFmtId="0" fontId="0" fillId="42" borderId="12" xfId="75" applyFont="1" applyFill="1" applyBorder="1">
      <alignment/>
      <protection/>
    </xf>
    <xf numFmtId="0" fontId="0" fillId="42" borderId="12" xfId="75" applyFont="1" applyFill="1" applyBorder="1" applyAlignment="1">
      <alignment horizontal="center"/>
      <protection/>
    </xf>
    <xf numFmtId="0" fontId="0" fillId="16" borderId="12" xfId="0" applyFont="1" applyFill="1" applyBorder="1" applyAlignment="1">
      <alignment horizontal="center"/>
    </xf>
    <xf numFmtId="16" fontId="0" fillId="0" borderId="18" xfId="0" applyNumberForma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6" fontId="0" fillId="43" borderId="12" xfId="0" applyNumberFormat="1" applyFill="1" applyBorder="1" applyAlignment="1">
      <alignment/>
    </xf>
    <xf numFmtId="0" fontId="0" fillId="43" borderId="12" xfId="0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0" fillId="44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/>
    </xf>
    <xf numFmtId="173" fontId="0" fillId="4" borderId="12" xfId="42" applyNumberFormat="1" applyFont="1" applyFill="1" applyBorder="1" applyAlignment="1">
      <alignment horizontal="center"/>
    </xf>
    <xf numFmtId="173" fontId="0" fillId="4" borderId="12" xfId="42" applyNumberFormat="1" applyFont="1" applyFill="1" applyBorder="1" applyAlignment="1">
      <alignment horizontal="center"/>
    </xf>
    <xf numFmtId="0" fontId="57" fillId="0" borderId="0" xfId="0" applyFont="1" applyAlignment="1">
      <alignment/>
    </xf>
    <xf numFmtId="16" fontId="0" fillId="0" borderId="12" xfId="0" applyNumberFormat="1" applyFont="1" applyBorder="1" applyAlignment="1">
      <alignment/>
    </xf>
    <xf numFmtId="173" fontId="0" fillId="0" borderId="12" xfId="42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right" indent="1"/>
    </xf>
    <xf numFmtId="0" fontId="0" fillId="0" borderId="12" xfId="0" applyFont="1" applyBorder="1" applyAlignment="1">
      <alignment horizontal="center"/>
    </xf>
    <xf numFmtId="3" fontId="0" fillId="0" borderId="12" xfId="0" applyNumberFormat="1" applyBorder="1" applyAlignment="1">
      <alignment horizontal="right" vertical="top" inden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left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 horizontal="right" vertical="center" inden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right" indent="1"/>
    </xf>
    <xf numFmtId="173" fontId="0" fillId="0" borderId="12" xfId="4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0" fillId="0" borderId="12" xfId="74" applyFill="1" applyBorder="1" applyAlignment="1">
      <alignment horizontal="center"/>
      <protection/>
    </xf>
    <xf numFmtId="16" fontId="0" fillId="0" borderId="12" xfId="74" applyNumberFormat="1" applyBorder="1">
      <alignment/>
      <protection/>
    </xf>
    <xf numFmtId="0" fontId="0" fillId="0" borderId="12" xfId="74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top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2" fillId="0" borderId="12" xfId="0" applyFont="1" applyFill="1" applyBorder="1" applyAlignment="1">
      <alignment horizontal="left" wrapText="1"/>
    </xf>
    <xf numFmtId="16" fontId="36" fillId="0" borderId="12" xfId="68" applyNumberFormat="1" applyFont="1" applyBorder="1">
      <alignment/>
      <protection/>
    </xf>
    <xf numFmtId="0" fontId="0" fillId="0" borderId="12" xfId="69" applyFont="1" applyFill="1" applyBorder="1" applyAlignment="1">
      <alignment horizontal="center"/>
      <protection/>
    </xf>
    <xf numFmtId="16" fontId="36" fillId="0" borderId="12" xfId="68" applyNumberFormat="1" applyFont="1" applyBorder="1" applyAlignment="1">
      <alignment horizontal="left"/>
      <protection/>
    </xf>
    <xf numFmtId="0" fontId="0" fillId="37" borderId="12" xfId="0" applyFont="1" applyFill="1" applyBorder="1" applyAlignment="1">
      <alignment horizontal="center"/>
    </xf>
    <xf numFmtId="173" fontId="0" fillId="45" borderId="12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0" xfId="75" applyFont="1" applyFill="1" applyBorder="1" applyAlignment="1">
      <alignment horizontal="center"/>
      <protection/>
    </xf>
    <xf numFmtId="173" fontId="0" fillId="19" borderId="12" xfId="42" applyNumberFormat="1" applyFont="1" applyFill="1" applyBorder="1" applyAlignment="1">
      <alignment horizontal="center"/>
    </xf>
    <xf numFmtId="173" fontId="0" fillId="0" borderId="12" xfId="42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8" fillId="37" borderId="12" xfId="0" applyFont="1" applyFill="1" applyBorder="1" applyAlignment="1">
      <alignment horizont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_Book1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Hyperlink 3" xfId="61"/>
    <cellStyle name="Hyperlink 4" xfId="62"/>
    <cellStyle name="Hyperlink 5" xfId="63"/>
    <cellStyle name="Hyperlink 6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_Book1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money.yandex.ru/shop.xml?scid=336&amp;payment-id=302725435148045465" TargetMode="External" /><Relationship Id="rId3" Type="http://schemas.openxmlformats.org/officeDocument/2006/relationships/hyperlink" Target="https://money.yandex.ru/shop.xml?scid=336&amp;payment-id=302725435148045465" TargetMode="External" /><Relationship Id="rId4" Type="http://schemas.openxmlformats.org/officeDocument/2006/relationships/hyperlink" Target="https://money.yandex.ru/shop.xml?scid=335&amp;payment-id=302639951095042436" TargetMode="External" /><Relationship Id="rId5" Type="http://schemas.openxmlformats.org/officeDocument/2006/relationships/hyperlink" Target="https://money.yandex.ru/shop.xml?scid=335&amp;payment-id=302639951095042436" TargetMode="External" /><Relationship Id="rId6" Type="http://schemas.openxmlformats.org/officeDocument/2006/relationships/hyperlink" Target="https://money.yandex.ru/shop.xml?scid=336&amp;payment-id=302639704764042436" TargetMode="External" /><Relationship Id="rId7" Type="http://schemas.openxmlformats.org/officeDocument/2006/relationships/hyperlink" Target="https://money.yandex.ru/shop.xml?scid=336&amp;payment-id=302639704764042436" TargetMode="External" /><Relationship Id="rId8" Type="http://schemas.openxmlformats.org/officeDocument/2006/relationships/hyperlink" Target="https://money.yandex.ru/shop.xml?scid=335&amp;payment-id=302639516302041483" TargetMode="External" /><Relationship Id="rId9" Type="http://schemas.openxmlformats.org/officeDocument/2006/relationships/hyperlink" Target="https://money.yandex.ru/shop.xml?scid=335&amp;payment-id=302639516302041483" TargetMode="External" /><Relationship Id="rId10" Type="http://schemas.openxmlformats.org/officeDocument/2006/relationships/image" Target="../media/image2.png" /><Relationship Id="rId11" Type="http://schemas.openxmlformats.org/officeDocument/2006/relationships/hyperlink" Target="https://money.yandex.ru/payback-save.xml?sum=222.77&amp;sum_k=221.66&amp;email=Falcorr&amp;to-account=41001221194382&amp;short-dest=%D0%A1%D0%BF%D0%B0%D1%81%D0%B8%D0%B1%D0%BE%20%D0%B7%D0%B0%3A%20%D0%9F%D0%B5%D1%80%D0%B5%D0%B2%D0%BE%D0%B4%20%D1%81%20%D0%AF%D0%BD%D0%B4%D0%B5%D0%BA%D1%81.%D0%9A%D0%BE%D1%88%D0%B5%D0%BB%D1%8C%D0%BA%D0%B0" TargetMode="External" /><Relationship Id="rId12" Type="http://schemas.openxmlformats.org/officeDocument/2006/relationships/hyperlink" Target="https://money.yandex.ru/payback-save.xml?sum=222.77&amp;sum_k=221.66&amp;email=Falcorr&amp;to-account=41001221194382&amp;short-dest=%D0%A1%D0%BF%D0%B0%D1%81%D0%B8%D0%B1%D0%BE%20%D0%B7%D0%B0%3A%20%D0%9F%D0%B5%D1%80%D0%B5%D0%B2%D0%BE%D0%B4%20%D1%81%20%D0%AF%D0%BD%D0%B4%D0%B5%D0%BA%D1%81.%D0%9A%D0%BE%D1%88%D0%B5%D0%BB%D1%8C%D0%BA%D0%B0" TargetMode="External" /><Relationship Id="rId13" Type="http://schemas.openxmlformats.org/officeDocument/2006/relationships/hyperlink" Target="https://money.yandex.ru/shop.xml?scid=335&amp;payment-id=302428485618042436" TargetMode="External" /><Relationship Id="rId14" Type="http://schemas.openxmlformats.org/officeDocument/2006/relationships/hyperlink" Target="https://money.yandex.ru/shop.xml?scid=335&amp;payment-id=302428485618042436" TargetMode="External" /><Relationship Id="rId15" Type="http://schemas.openxmlformats.org/officeDocument/2006/relationships/hyperlink" Target="https://money.yandex.ru/payback-save.xml?sum=295.18&amp;sum_k=293.7&amp;email=&amp;to-account=41001345943952&amp;short-dest=%D0%A1%D0%BF%D0%B0%D1%81%D0%B8%D0%B1%D0%BE%20%D0%B7%D0%B0%3A%20NetExchange.RU%3A%20payment%20%23101426&amp;type=numb" TargetMode="External" /><Relationship Id="rId16" Type="http://schemas.openxmlformats.org/officeDocument/2006/relationships/hyperlink" Target="https://money.yandex.ru/payback-save.xml?sum=295.18&amp;sum_k=293.7&amp;email=&amp;to-account=41001345943952&amp;short-dest=%D0%A1%D0%BF%D0%B0%D1%81%D0%B8%D0%B1%D0%BE%20%D0%B7%D0%B0%3A%20NetExchange.RU%3A%20payment%20%23101426&amp;type=numb" TargetMode="External" /><Relationship Id="rId17" Type="http://schemas.openxmlformats.org/officeDocument/2006/relationships/hyperlink" Target="https://money.yandex.ru/payback-save.xml?sum=1292.89&amp;sum_k=1286.43&amp;email=londonmoskva&amp;to-account=41001269165261&amp;short-dest=%D0%A1%D0%BF%D0%B0%D1%81%D0%B8%D0%B1%D0%BE%20%D0%B7%D0%B0%3A%20%D0%9F%D0%B5%D1%80%D0%B5%D0%B2%D0%BE%D0%B4%20%D1%81%20%D0%AF%D0%BD%D0%B4%D0%B5%D0%BA%D1%81.%D0%9A%D0%BE%D1%88%D0%B5%D0%BB%D1%8C%D0%BA%D0%B0" TargetMode="External" /><Relationship Id="rId18" Type="http://schemas.openxmlformats.org/officeDocument/2006/relationships/hyperlink" Target="https://money.yandex.ru/payback-save.xml?sum=1292.89&amp;sum_k=1286.43&amp;email=londonmoskva&amp;to-account=41001269165261&amp;short-dest=%D0%A1%D0%BF%D0%B0%D1%81%D0%B8%D0%B1%D0%BE%20%D0%B7%D0%B0%3A%20%D0%9F%D0%B5%D1%80%D0%B5%D0%B2%D0%BE%D0%B4%20%D1%81%20%D0%AF%D0%BD%D0%B4%D0%B5%D0%BA%D1%81.%D0%9A%D0%BE%D1%88%D0%B5%D0%BB%D1%8C%D0%BA%D0%B0" TargetMode="External" /><Relationship Id="rId19" Type="http://schemas.openxmlformats.org/officeDocument/2006/relationships/hyperlink" Target="https://money.yandex.ru/shop.xml?scid=767&amp;payment-id=301986643262055561" TargetMode="External" /><Relationship Id="rId20" Type="http://schemas.openxmlformats.org/officeDocument/2006/relationships/hyperlink" Target="https://money.yandex.ru/shop.xml?scid=767&amp;payment-id=301986643262055561" TargetMode="External" /><Relationship Id="rId21" Type="http://schemas.openxmlformats.org/officeDocument/2006/relationships/hyperlink" Target="https://money.yandex.ru/shop.xml?scid=335&amp;payment-id=301925919586042436" TargetMode="External" /><Relationship Id="rId22" Type="http://schemas.openxmlformats.org/officeDocument/2006/relationships/hyperlink" Target="https://money.yandex.ru/shop.xml?scid=335&amp;payment-id=301925919586042436" TargetMode="External" /><Relationship Id="rId23" Type="http://schemas.openxmlformats.org/officeDocument/2006/relationships/hyperlink" Target="https://money.yandex.ru/shop.xml?scid=335&amp;payment-id=301568733301042436" TargetMode="External" /><Relationship Id="rId24" Type="http://schemas.openxmlformats.org/officeDocument/2006/relationships/hyperlink" Target="https://money.yandex.ru/shop.xml?scid=335&amp;payment-id=301568733301042436" TargetMode="External" /><Relationship Id="rId25" Type="http://schemas.openxmlformats.org/officeDocument/2006/relationships/hyperlink" Target="https://money.yandex.ru/shop.xml?scid=335&amp;payment-id=301568453282034800" TargetMode="External" /><Relationship Id="rId26" Type="http://schemas.openxmlformats.org/officeDocument/2006/relationships/hyperlink" Target="https://money.yandex.ru/shop.xml?scid=335&amp;payment-id=301568453282034800" TargetMode="External" /><Relationship Id="rId27" Type="http://schemas.openxmlformats.org/officeDocument/2006/relationships/hyperlink" Target="https://money.yandex.ru/shop.xml?scid=343&amp;payment-id=311331885288045561" TargetMode="External" /><Relationship Id="rId28" Type="http://schemas.openxmlformats.org/officeDocument/2006/relationships/hyperlink" Target="https://money.yandex.ru/shop.xml?scid=343&amp;payment-id=311331885288045561" TargetMode="External" /><Relationship Id="rId29" Type="http://schemas.openxmlformats.org/officeDocument/2006/relationships/hyperlink" Target="https://money.yandex.ru/shop.xml?scid=336&amp;payment-id=311331778913045785" TargetMode="External" /><Relationship Id="rId30" Type="http://schemas.openxmlformats.org/officeDocument/2006/relationships/hyperlink" Target="https://money.yandex.ru/shop.xml?scid=336&amp;payment-id=311331778913045785" TargetMode="External" /><Relationship Id="rId31" Type="http://schemas.openxmlformats.org/officeDocument/2006/relationships/hyperlink" Target="https://money.yandex.ru/shop.xml?scid=767&amp;payment-id=310748014523082059" TargetMode="External" /><Relationship Id="rId32" Type="http://schemas.openxmlformats.org/officeDocument/2006/relationships/hyperlink" Target="https://money.yandex.ru/shop.xml?scid=767&amp;payment-id=310748014523082059" TargetMode="External" /><Relationship Id="rId33" Type="http://schemas.openxmlformats.org/officeDocument/2006/relationships/hyperlink" Target="https://money.yandex.ru/shop.xml?scid=1947&amp;payment-id=310507039494028113" TargetMode="External" /><Relationship Id="rId34" Type="http://schemas.openxmlformats.org/officeDocument/2006/relationships/hyperlink" Target="https://money.yandex.ru/shop.xml?scid=1947&amp;payment-id=310507039494028113" TargetMode="External" /><Relationship Id="rId35" Type="http://schemas.openxmlformats.org/officeDocument/2006/relationships/hyperlink" Target="https://money.yandex.ru/payback-save.xml?sum=707.06&amp;sum_k=703.52&amp;email=Fenixel&amp;to-account=41001441481337&amp;short-dest=%D0%A1%D0%BF%D0%B0%D1%81%D0%B8%D0%B1%D0%BE%20%D0%B7%D0%B0%3A%20%D0%9F%D0%B5%D1%80%D0%B5%D0%B2%D0%BE%D0%B4%20%D1%81%20%D0%AF%D0%BD%D0%B4%D0%B5%D0%BA%D1%81.%D0%9A%D0%BE%D1%88%D0%B5%D0%BB%D1%8C%D0%BA%D0%B0" TargetMode="External" /><Relationship Id="rId36" Type="http://schemas.openxmlformats.org/officeDocument/2006/relationships/hyperlink" Target="https://money.yandex.ru/payback-save.xml?sum=707.06&amp;sum_k=703.52&amp;email=Fenixel&amp;to-account=41001441481337&amp;short-dest=%D0%A1%D0%BF%D0%B0%D1%81%D0%B8%D0%B1%D0%BE%20%D0%B7%D0%B0%3A%20%D0%9F%D0%B5%D1%80%D0%B5%D0%B2%D0%BE%D0%B4%20%D1%81%20%D0%AF%D0%BD%D0%B4%D0%B5%D0%BA%D1%81.%D0%9A%D0%BE%D1%88%D0%B5%D0%BB%D1%8C%D0%BA%D0%B0" TargetMode="External" /><Relationship Id="rId37" Type="http://schemas.openxmlformats.org/officeDocument/2006/relationships/hyperlink" Target="https://money.yandex.ru/shop.xml?scid=767&amp;payment-id=309202117681089516" TargetMode="External" /><Relationship Id="rId38" Type="http://schemas.openxmlformats.org/officeDocument/2006/relationships/hyperlink" Target="https://money.yandex.ru/shop.xml?scid=767&amp;payment-id=309202117681089516" TargetMode="External" /><Relationship Id="rId39" Type="http://schemas.openxmlformats.org/officeDocument/2006/relationships/hyperlink" Target="https://money.yandex.ru/shop.xml?scid=2450&amp;payment-id=309079089528046456" TargetMode="External" /><Relationship Id="rId40" Type="http://schemas.openxmlformats.org/officeDocument/2006/relationships/hyperlink" Target="https://money.yandex.ru/shop.xml?scid=2450&amp;payment-id=309079089528046456" TargetMode="External" /><Relationship Id="rId41" Type="http://schemas.openxmlformats.org/officeDocument/2006/relationships/hyperlink" Target="https://money.yandex.ru/shop.xml?scid=335&amp;payment-id=308776545130042436" TargetMode="External" /><Relationship Id="rId42" Type="http://schemas.openxmlformats.org/officeDocument/2006/relationships/hyperlink" Target="https://money.yandex.ru/shop.xml?scid=335&amp;payment-id=308776545130042436" TargetMode="External" /><Relationship Id="rId43" Type="http://schemas.openxmlformats.org/officeDocument/2006/relationships/hyperlink" Target="https://money.yandex.ru/payback-save.xml?sum=2110.55&amp;sum_k=2100&amp;email=lee-stasya1&amp;to-account=41001349990127&amp;short-dest=%D0%A1%D0%BF%D0%B0%D1%81%D0%B8%D0%B1%D0%BE%20%D0%B7%D0%B0%3A%20%D0%9F%D0%B5%D1%80%D0%B5%D0%B2%D0%BE%D0%B4%20%D1%81%20%D0%AF%D0%BD%D0%B4%D0%B5%D0%BA%D1%81.%D0%9A%D0%BE%D1%88%D0%B5%D0%BB%D1%8C%D0%BA%D0%B0" TargetMode="External" /><Relationship Id="rId44" Type="http://schemas.openxmlformats.org/officeDocument/2006/relationships/hyperlink" Target="https://money.yandex.ru/payback-save.xml?sum=2110.55&amp;sum_k=2100&amp;email=lee-stasya1&amp;to-account=41001349990127&amp;short-dest=%D0%A1%D0%BF%D0%B0%D1%81%D0%B8%D0%B1%D0%BE%20%D0%B7%D0%B0%3A%20%D0%9F%D0%B5%D1%80%D0%B5%D0%B2%D0%BE%D0%B4%20%D1%81%20%D0%AF%D0%BD%D0%B4%D0%B5%D0%BA%D1%81.%D0%9A%D0%BE%D1%88%D0%B5%D0%BB%D1%8C%D0%BA%D0%B0" TargetMode="External" /><Relationship Id="rId45" Type="http://schemas.openxmlformats.org/officeDocument/2006/relationships/hyperlink" Target="https://money.yandex.ru/shop.xml?scid=343&amp;payment-id=314266878931046456" TargetMode="External" /><Relationship Id="rId46" Type="http://schemas.openxmlformats.org/officeDocument/2006/relationships/hyperlink" Target="https://money.yandex.ru/shop.xml?scid=767&amp;payment-id=314266762876012436" TargetMode="External" /><Relationship Id="rId47" Type="http://schemas.openxmlformats.org/officeDocument/2006/relationships/hyperlink" Target="https://money.yandex.ru/shop.xml?scid=767&amp;payment-id=314266762876012436" TargetMode="External" /><Relationship Id="rId48" Type="http://schemas.openxmlformats.org/officeDocument/2006/relationships/hyperlink" Target="https://money.yandex.ru/shop.xml?scid=1947&amp;payment-id=313099544447042436" TargetMode="External" /><Relationship Id="rId49" Type="http://schemas.openxmlformats.org/officeDocument/2006/relationships/hyperlink" Target="https://money.yandex.ru/shop.xml?scid=1947&amp;payment-id=31309954444704243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1" name="Picture 10" descr="https://money.yandex.ru/i/i-refresh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2" name="Picture 12" descr="https://money.yandex.ru/i/i-refresh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3" name="Picture 14" descr="https://money.yandex.ru/i/i-refresh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4" name="Picture 16" descr="https://money.yandex.ru/i/i-refresh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5" name="Picture 18" descr="https://money.yandex.ru/i/i-return.gif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6" name="Picture 20" descr="https://money.yandex.ru/i/i-refresh.gif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7" name="Picture 22" descr="https://money.yandex.ru/i/i-return.gif">
          <a:hlinkClick r:id="rId1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8" name="Picture 25" descr="https://money.yandex.ru/i/i-return.gif">
          <a:hlinkClick r:id="rId1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9" name="Picture 27" descr="https://money.yandex.ru/i/i-refresh.gif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10" name="Picture 29" descr="https://money.yandex.ru/i/i-refresh.gif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11" name="Picture 32" descr="https://money.yandex.ru/i/i-refresh.gif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123825</xdr:colOff>
      <xdr:row>170</xdr:row>
      <xdr:rowOff>123825</xdr:rowOff>
    </xdr:to>
    <xdr:pic>
      <xdr:nvPicPr>
        <xdr:cNvPr id="12" name="Picture 34" descr="https://money.yandex.ru/i/i-refresh.gif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7316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188</xdr:row>
      <xdr:rowOff>0</xdr:rowOff>
    </xdr:from>
    <xdr:to>
      <xdr:col>5</xdr:col>
      <xdr:colOff>123825</xdr:colOff>
      <xdr:row>188</xdr:row>
      <xdr:rowOff>123825</xdr:rowOff>
    </xdr:to>
    <xdr:pic>
      <xdr:nvPicPr>
        <xdr:cNvPr id="13" name="Picture 1024" descr="https://money.yandex.ru/i/i-refresh.gif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02311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189</xdr:row>
      <xdr:rowOff>0</xdr:rowOff>
    </xdr:from>
    <xdr:to>
      <xdr:col>5</xdr:col>
      <xdr:colOff>123825</xdr:colOff>
      <xdr:row>189</xdr:row>
      <xdr:rowOff>123825</xdr:rowOff>
    </xdr:to>
    <xdr:pic>
      <xdr:nvPicPr>
        <xdr:cNvPr id="14" name="Picture 1026" descr="https://money.yandex.ru/i/i-refresh.gif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2039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193</xdr:row>
      <xdr:rowOff>0</xdr:rowOff>
    </xdr:from>
    <xdr:to>
      <xdr:col>7</xdr:col>
      <xdr:colOff>123825</xdr:colOff>
      <xdr:row>193</xdr:row>
      <xdr:rowOff>123825</xdr:rowOff>
    </xdr:to>
    <xdr:pic>
      <xdr:nvPicPr>
        <xdr:cNvPr id="15" name="Picture 1032" descr="https://money.yandex.ru/i/i-refresh.gif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16408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123825</xdr:colOff>
      <xdr:row>194</xdr:row>
      <xdr:rowOff>123825</xdr:rowOff>
    </xdr:to>
    <xdr:pic>
      <xdr:nvPicPr>
        <xdr:cNvPr id="16" name="Picture 1034" descr="https://money.yandex.ru/i/i-refresh.gif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19265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196</xdr:row>
      <xdr:rowOff>0</xdr:rowOff>
    </xdr:from>
    <xdr:to>
      <xdr:col>7</xdr:col>
      <xdr:colOff>123825</xdr:colOff>
      <xdr:row>196</xdr:row>
      <xdr:rowOff>123825</xdr:rowOff>
    </xdr:to>
    <xdr:pic>
      <xdr:nvPicPr>
        <xdr:cNvPr id="17" name="Picture 1045" descr="https://money.yandex.ru/i/i-return.gif">
          <a:hlinkClick r:id="rId36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896350" y="222694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198</xdr:row>
      <xdr:rowOff>0</xdr:rowOff>
    </xdr:from>
    <xdr:to>
      <xdr:col>8</xdr:col>
      <xdr:colOff>123825</xdr:colOff>
      <xdr:row>198</xdr:row>
      <xdr:rowOff>123825</xdr:rowOff>
    </xdr:to>
    <xdr:pic>
      <xdr:nvPicPr>
        <xdr:cNvPr id="18" name="Picture 1048" descr="https://money.yandex.ru/i/i-refresh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2821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199</xdr:row>
      <xdr:rowOff>0</xdr:rowOff>
    </xdr:from>
    <xdr:to>
      <xdr:col>8</xdr:col>
      <xdr:colOff>123825</xdr:colOff>
      <xdr:row>199</xdr:row>
      <xdr:rowOff>123825</xdr:rowOff>
    </xdr:to>
    <xdr:pic>
      <xdr:nvPicPr>
        <xdr:cNvPr id="19" name="Picture 1050" descr="https://money.yandex.ru/i/i-refresh.gif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3002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200</xdr:row>
      <xdr:rowOff>0</xdr:rowOff>
    </xdr:from>
    <xdr:to>
      <xdr:col>8</xdr:col>
      <xdr:colOff>123825</xdr:colOff>
      <xdr:row>200</xdr:row>
      <xdr:rowOff>123825</xdr:rowOff>
    </xdr:to>
    <xdr:pic>
      <xdr:nvPicPr>
        <xdr:cNvPr id="20" name="Picture 1052" descr="https://money.yandex.ru/i/i-refresh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31838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201</xdr:row>
      <xdr:rowOff>0</xdr:rowOff>
    </xdr:from>
    <xdr:to>
      <xdr:col>8</xdr:col>
      <xdr:colOff>123825</xdr:colOff>
      <xdr:row>201</xdr:row>
      <xdr:rowOff>123825</xdr:rowOff>
    </xdr:to>
    <xdr:pic>
      <xdr:nvPicPr>
        <xdr:cNvPr id="21" name="Picture 1054" descr="https://money.yandex.ru/i/i-return.gif">
          <a:hlinkClick r:id="rId44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82175" y="23364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211</xdr:row>
      <xdr:rowOff>0</xdr:rowOff>
    </xdr:from>
    <xdr:ext cx="123825" cy="123825"/>
    <xdr:sp>
      <xdr:nvSpPr>
        <xdr:cNvPr id="22" name="AutoShape 1024" descr="https://money.yandex.ru/i/i-refresh.gif">
          <a:hlinkClick r:id="rId45"/>
        </xdr:cNvPr>
        <xdr:cNvSpPr>
          <a:spLocks noChangeAspect="1"/>
        </xdr:cNvSpPr>
      </xdr:nvSpPr>
      <xdr:spPr>
        <a:xfrm>
          <a:off x="8001000" y="2502217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7</xdr:col>
      <xdr:colOff>0</xdr:colOff>
      <xdr:row>212</xdr:row>
      <xdr:rowOff>0</xdr:rowOff>
    </xdr:from>
    <xdr:to>
      <xdr:col>7</xdr:col>
      <xdr:colOff>123825</xdr:colOff>
      <xdr:row>212</xdr:row>
      <xdr:rowOff>123825</xdr:rowOff>
    </xdr:to>
    <xdr:pic>
      <xdr:nvPicPr>
        <xdr:cNvPr id="23" name="Picture 1026" descr="https://money.yandex.ru/i/i-refresh.gif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52031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</xdr:row>
      <xdr:rowOff>0</xdr:rowOff>
    </xdr:from>
    <xdr:to>
      <xdr:col>7</xdr:col>
      <xdr:colOff>123825</xdr:colOff>
      <xdr:row>216</xdr:row>
      <xdr:rowOff>123825</xdr:rowOff>
    </xdr:to>
    <xdr:pic>
      <xdr:nvPicPr>
        <xdr:cNvPr id="24" name="Picture 1031" descr="https://money.yandex.ru/i/i-refresh.gif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25927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oney.yandex.ru/payment.xml?payment-id=298645437502020004&amp;scid=" TargetMode="External" /><Relationship Id="rId2" Type="http://schemas.openxmlformats.org/officeDocument/2006/relationships/hyperlink" Target="https://money.yandex.ru/payment.xml?payment-id=597241274848050009&amp;scid=767" TargetMode="External" /><Relationship Id="rId3" Type="http://schemas.openxmlformats.org/officeDocument/2006/relationships/hyperlink" Target="https://money.yandex.ru/payment.xml?payment-id=298560998758032004&amp;scid=" TargetMode="External" /><Relationship Id="rId4" Type="http://schemas.openxmlformats.org/officeDocument/2006/relationships/hyperlink" Target="https://money.yandex.ru/payment.xml?payment-id=298552751249096004&amp;scid=" TargetMode="External" /><Relationship Id="rId5" Type="http://schemas.openxmlformats.org/officeDocument/2006/relationships/hyperlink" Target="https://money.yandex.ru/payment.xml?payment-id=300215542916019004&amp;scid=" TargetMode="External" /><Relationship Id="rId6" Type="http://schemas.openxmlformats.org/officeDocument/2006/relationships/hyperlink" Target="https://money.yandex.ru/payment.xml?payment-id=301779599673018004&amp;scid=" TargetMode="External" /><Relationship Id="rId7" Type="http://schemas.openxmlformats.org/officeDocument/2006/relationships/hyperlink" Target="https://money.yandex.ru/payment.xml?payment-id=604069017608076009&amp;scid=767" TargetMode="External" /><Relationship Id="rId8" Type="http://schemas.openxmlformats.org/officeDocument/2006/relationships/hyperlink" Target="https://money.yandex.ru/payment.xml?payment-id=302169935258038004&amp;scid=" TargetMode="External" /><Relationship Id="rId9" Type="http://schemas.openxmlformats.org/officeDocument/2006/relationships/hyperlink" Target="https://money.yandex.ru/payment.xml?payment-id=604349405802028009&amp;scid=" TargetMode="External" /><Relationship Id="rId10" Type="http://schemas.openxmlformats.org/officeDocument/2006/relationships/hyperlink" Target="https://money.yandex.ru/payment.xml?payment-id=605253447066002009&amp;scid=767" TargetMode="External" /><Relationship Id="rId11" Type="http://schemas.openxmlformats.org/officeDocument/2006/relationships/hyperlink" Target="https://money.yandex.ru/payment.xml?payment-id=605253447066002009&amp;scid=767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3"/>
  <sheetViews>
    <sheetView tabSelected="1" zoomScalePageLayoutView="0" workbookViewId="0" topLeftCell="A282">
      <selection activeCell="D306" sqref="D306"/>
    </sheetView>
  </sheetViews>
  <sheetFormatPr defaultColWidth="9.140625" defaultRowHeight="12.75"/>
  <cols>
    <col min="1" max="1" width="13.421875" style="0" customWidth="1"/>
    <col min="2" max="2" width="9.28125" style="2" customWidth="1"/>
    <col min="3" max="3" width="28.8515625" style="2" customWidth="1"/>
    <col min="4" max="4" width="35.00390625" style="0" customWidth="1"/>
    <col min="5" max="5" width="21.00390625" style="2" customWidth="1"/>
    <col min="6" max="6" width="16.421875" style="0" customWidth="1"/>
    <col min="7" max="7" width="10.7109375" style="0" customWidth="1"/>
  </cols>
  <sheetData>
    <row r="1" ht="12.75">
      <c r="A1" s="63" t="s">
        <v>312</v>
      </c>
    </row>
    <row r="2" ht="12.75"/>
    <row r="3" ht="12.75">
      <c r="A3" s="1" t="s">
        <v>0</v>
      </c>
    </row>
    <row r="4" spans="1:9" ht="12.75">
      <c r="A4" s="7" t="s">
        <v>1</v>
      </c>
      <c r="B4" s="8" t="s">
        <v>2</v>
      </c>
      <c r="C4" s="8" t="s">
        <v>4</v>
      </c>
      <c r="D4" s="8" t="s">
        <v>5</v>
      </c>
      <c r="E4" s="8" t="s">
        <v>13</v>
      </c>
      <c r="F4" s="8" t="s">
        <v>6</v>
      </c>
      <c r="G4" s="16" t="s">
        <v>14</v>
      </c>
      <c r="I4" s="40" t="s">
        <v>55</v>
      </c>
    </row>
    <row r="5" spans="1:7" ht="12.75">
      <c r="A5" s="17" t="s">
        <v>15</v>
      </c>
      <c r="B5" s="18"/>
      <c r="C5" s="18"/>
      <c r="D5" s="18"/>
      <c r="E5" s="18"/>
      <c r="F5" s="41">
        <v>-14924</v>
      </c>
      <c r="G5" s="7"/>
    </row>
    <row r="6" spans="1:7" ht="12.75">
      <c r="A6" s="136" t="s">
        <v>297</v>
      </c>
      <c r="B6" s="137">
        <v>1000</v>
      </c>
      <c r="C6" s="54" t="s">
        <v>291</v>
      </c>
      <c r="D6" s="54" t="s">
        <v>247</v>
      </c>
      <c r="E6" s="54"/>
      <c r="F6" s="8">
        <f>F5+B6</f>
        <v>-13924</v>
      </c>
      <c r="G6" s="7"/>
    </row>
    <row r="7" spans="1:7" ht="12.75">
      <c r="A7" s="136" t="s">
        <v>297</v>
      </c>
      <c r="B7" s="137">
        <v>2000</v>
      </c>
      <c r="C7" s="54" t="s">
        <v>279</v>
      </c>
      <c r="D7" s="54" t="s">
        <v>230</v>
      </c>
      <c r="E7" s="54"/>
      <c r="F7" s="8">
        <f>F6+B7</f>
        <v>-11924</v>
      </c>
      <c r="G7" s="8"/>
    </row>
    <row r="8" spans="1:7" ht="12.75">
      <c r="A8" s="136" t="s">
        <v>298</v>
      </c>
      <c r="B8" s="137">
        <v>10000</v>
      </c>
      <c r="C8" s="54" t="s">
        <v>256</v>
      </c>
      <c r="D8" s="54" t="s">
        <v>230</v>
      </c>
      <c r="E8" s="54"/>
      <c r="F8" s="8">
        <f aca="true" t="shared" si="0" ref="F8:F124">F7+B8</f>
        <v>-1924</v>
      </c>
      <c r="G8" s="8"/>
    </row>
    <row r="9" spans="1:7" ht="12.75">
      <c r="A9" s="136" t="s">
        <v>298</v>
      </c>
      <c r="B9" s="138">
        <v>10000</v>
      </c>
      <c r="C9" s="54" t="s">
        <v>232</v>
      </c>
      <c r="D9" s="54"/>
      <c r="E9" s="97"/>
      <c r="F9" s="8">
        <f t="shared" si="0"/>
        <v>8076</v>
      </c>
      <c r="G9" s="8"/>
    </row>
    <row r="10" spans="1:7" ht="12.75">
      <c r="A10" s="136" t="s">
        <v>313</v>
      </c>
      <c r="B10" s="138">
        <v>700</v>
      </c>
      <c r="C10" s="51" t="s">
        <v>299</v>
      </c>
      <c r="D10" s="108" t="s">
        <v>231</v>
      </c>
      <c r="E10" s="51"/>
      <c r="F10" s="8">
        <f t="shared" si="0"/>
        <v>8776</v>
      </c>
      <c r="G10" s="8"/>
    </row>
    <row r="11" spans="1:7" ht="12.75">
      <c r="A11" s="136" t="s">
        <v>300</v>
      </c>
      <c r="B11" s="137">
        <v>1000</v>
      </c>
      <c r="C11" s="54" t="s">
        <v>368</v>
      </c>
      <c r="D11" s="68" t="s">
        <v>234</v>
      </c>
      <c r="E11" s="54"/>
      <c r="F11" s="8">
        <f t="shared" si="0"/>
        <v>9776</v>
      </c>
      <c r="G11" s="8"/>
    </row>
    <row r="12" spans="1:7" ht="12.75">
      <c r="A12" s="136" t="s">
        <v>328</v>
      </c>
      <c r="B12" s="137">
        <v>100</v>
      </c>
      <c r="C12" s="54" t="s">
        <v>329</v>
      </c>
      <c r="D12" s="108" t="s">
        <v>231</v>
      </c>
      <c r="E12" s="54"/>
      <c r="F12" s="8">
        <f t="shared" si="0"/>
        <v>9876</v>
      </c>
      <c r="G12" s="8"/>
    </row>
    <row r="13" spans="1:7" ht="12.75">
      <c r="A13" s="136" t="s">
        <v>328</v>
      </c>
      <c r="B13" s="137">
        <v>1500</v>
      </c>
      <c r="C13" s="54" t="s">
        <v>330</v>
      </c>
      <c r="D13" s="68" t="s">
        <v>234</v>
      </c>
      <c r="E13" s="54"/>
      <c r="F13" s="8">
        <f t="shared" si="0"/>
        <v>11376</v>
      </c>
      <c r="G13" s="8"/>
    </row>
    <row r="14" spans="1:7" ht="12.75">
      <c r="A14" s="136" t="s">
        <v>70</v>
      </c>
      <c r="B14" s="137">
        <v>500</v>
      </c>
      <c r="C14" s="54" t="s">
        <v>331</v>
      </c>
      <c r="D14" s="68" t="s">
        <v>234</v>
      </c>
      <c r="E14" s="54"/>
      <c r="F14" s="8">
        <f t="shared" si="0"/>
        <v>11876</v>
      </c>
      <c r="G14" s="8"/>
    </row>
    <row r="15" spans="1:7" ht="12.75">
      <c r="A15" s="136" t="s">
        <v>71</v>
      </c>
      <c r="B15" s="137">
        <v>1000</v>
      </c>
      <c r="C15" s="54" t="s">
        <v>329</v>
      </c>
      <c r="D15" s="108" t="s">
        <v>231</v>
      </c>
      <c r="E15" s="54"/>
      <c r="F15" s="8">
        <f t="shared" si="0"/>
        <v>12876</v>
      </c>
      <c r="G15" s="8"/>
    </row>
    <row r="16" spans="1:7" ht="12.75">
      <c r="A16" s="136" t="s">
        <v>328</v>
      </c>
      <c r="B16" s="137">
        <v>500</v>
      </c>
      <c r="C16" s="54" t="s">
        <v>336</v>
      </c>
      <c r="D16" s="54" t="s">
        <v>335</v>
      </c>
      <c r="E16" s="54"/>
      <c r="F16" s="8">
        <f t="shared" si="0"/>
        <v>13376</v>
      </c>
      <c r="G16" s="8"/>
    </row>
    <row r="17" spans="1:7" ht="12.75">
      <c r="A17" s="136" t="s">
        <v>71</v>
      </c>
      <c r="B17" s="137">
        <v>3000</v>
      </c>
      <c r="C17" s="54" t="s">
        <v>337</v>
      </c>
      <c r="D17" s="54" t="s">
        <v>247</v>
      </c>
      <c r="E17" s="54"/>
      <c r="F17" s="8">
        <f t="shared" si="0"/>
        <v>16376</v>
      </c>
      <c r="G17" s="8"/>
    </row>
    <row r="18" spans="1:7" ht="12.75">
      <c r="A18" s="136" t="s">
        <v>341</v>
      </c>
      <c r="B18" s="137">
        <v>1000</v>
      </c>
      <c r="C18" s="54" t="s">
        <v>339</v>
      </c>
      <c r="D18" s="54" t="s">
        <v>340</v>
      </c>
      <c r="E18" s="54"/>
      <c r="F18" s="8">
        <f t="shared" si="0"/>
        <v>17376</v>
      </c>
      <c r="G18" s="8"/>
    </row>
    <row r="19" spans="1:7" ht="12.75">
      <c r="A19" s="136" t="s">
        <v>355</v>
      </c>
      <c r="B19" s="137">
        <v>500</v>
      </c>
      <c r="C19" s="52" t="s">
        <v>356</v>
      </c>
      <c r="D19" s="54" t="s">
        <v>357</v>
      </c>
      <c r="E19" s="54" t="s">
        <v>365</v>
      </c>
      <c r="F19" s="8">
        <f t="shared" si="0"/>
        <v>17876</v>
      </c>
      <c r="G19" s="8"/>
    </row>
    <row r="20" spans="1:7" ht="12.75">
      <c r="A20" s="136" t="s">
        <v>355</v>
      </c>
      <c r="B20" s="137">
        <v>1000</v>
      </c>
      <c r="C20" s="54" t="s">
        <v>359</v>
      </c>
      <c r="D20" s="68" t="s">
        <v>234</v>
      </c>
      <c r="E20" s="54"/>
      <c r="F20" s="8">
        <f t="shared" si="0"/>
        <v>18876</v>
      </c>
      <c r="G20" s="8"/>
    </row>
    <row r="21" spans="1:7" ht="12.75">
      <c r="A21" s="136" t="s">
        <v>355</v>
      </c>
      <c r="B21" s="137">
        <v>6000</v>
      </c>
      <c r="C21" s="54" t="s">
        <v>361</v>
      </c>
      <c r="D21" s="68" t="s">
        <v>234</v>
      </c>
      <c r="E21" s="54"/>
      <c r="F21" s="8">
        <f t="shared" si="0"/>
        <v>24876</v>
      </c>
      <c r="G21" s="8"/>
    </row>
    <row r="22" spans="1:7" ht="12.75">
      <c r="A22" s="136" t="s">
        <v>355</v>
      </c>
      <c r="B22" s="137">
        <v>1000</v>
      </c>
      <c r="C22" s="54" t="s">
        <v>362</v>
      </c>
      <c r="D22" s="54" t="s">
        <v>363</v>
      </c>
      <c r="E22" s="54"/>
      <c r="F22" s="8">
        <f t="shared" si="0"/>
        <v>25876</v>
      </c>
      <c r="G22" s="8"/>
    </row>
    <row r="23" spans="1:7" ht="12.75">
      <c r="A23" s="136" t="s">
        <v>355</v>
      </c>
      <c r="B23" s="137">
        <v>5000</v>
      </c>
      <c r="C23" s="54" t="s">
        <v>166</v>
      </c>
      <c r="D23" s="54" t="s">
        <v>230</v>
      </c>
      <c r="E23" s="54"/>
      <c r="F23" s="8">
        <f t="shared" si="0"/>
        <v>30876</v>
      </c>
      <c r="G23" s="8"/>
    </row>
    <row r="24" spans="1:7" ht="12.75">
      <c r="A24" s="136" t="s">
        <v>342</v>
      </c>
      <c r="B24" s="137">
        <v>500</v>
      </c>
      <c r="C24" s="54" t="s">
        <v>275</v>
      </c>
      <c r="D24" s="54" t="s">
        <v>358</v>
      </c>
      <c r="E24" s="54"/>
      <c r="F24" s="8">
        <f t="shared" si="0"/>
        <v>31376</v>
      </c>
      <c r="G24" s="8"/>
    </row>
    <row r="25" spans="1:7" ht="12.75">
      <c r="A25" s="136" t="s">
        <v>342</v>
      </c>
      <c r="B25" s="137">
        <v>550</v>
      </c>
      <c r="C25" s="54" t="s">
        <v>385</v>
      </c>
      <c r="D25" s="54" t="s">
        <v>247</v>
      </c>
      <c r="E25" s="54"/>
      <c r="F25" s="8">
        <f t="shared" si="0"/>
        <v>31926</v>
      </c>
      <c r="G25" s="8"/>
    </row>
    <row r="26" spans="1:7" ht="12.75">
      <c r="A26" s="136" t="s">
        <v>75</v>
      </c>
      <c r="B26" s="138">
        <v>1000</v>
      </c>
      <c r="C26" s="16" t="s">
        <v>291</v>
      </c>
      <c r="D26" s="54" t="s">
        <v>360</v>
      </c>
      <c r="E26" s="54"/>
      <c r="F26" s="8">
        <f t="shared" si="0"/>
        <v>32926</v>
      </c>
      <c r="G26" s="8"/>
    </row>
    <row r="27" spans="1:7" ht="12.75">
      <c r="A27" s="136" t="s">
        <v>75</v>
      </c>
      <c r="B27" s="138">
        <v>3000</v>
      </c>
      <c r="C27" s="16" t="s">
        <v>387</v>
      </c>
      <c r="D27" s="54" t="s">
        <v>416</v>
      </c>
      <c r="E27" s="54" t="s">
        <v>454</v>
      </c>
      <c r="F27" s="8">
        <f t="shared" si="0"/>
        <v>35926</v>
      </c>
      <c r="G27" s="8"/>
    </row>
    <row r="28" spans="1:7" ht="12.75">
      <c r="A28" s="136" t="s">
        <v>84</v>
      </c>
      <c r="B28" s="138">
        <v>2000</v>
      </c>
      <c r="C28" s="16" t="s">
        <v>279</v>
      </c>
      <c r="D28" s="54" t="s">
        <v>230</v>
      </c>
      <c r="E28" s="54"/>
      <c r="F28" s="8">
        <f t="shared" si="0"/>
        <v>37926</v>
      </c>
      <c r="G28" s="8"/>
    </row>
    <row r="29" spans="1:7" ht="12.75">
      <c r="A29" s="136" t="s">
        <v>399</v>
      </c>
      <c r="B29" s="138">
        <v>5000</v>
      </c>
      <c r="C29" s="16" t="s">
        <v>405</v>
      </c>
      <c r="D29" s="128" t="s">
        <v>234</v>
      </c>
      <c r="E29" s="54"/>
      <c r="F29" s="8">
        <f t="shared" si="0"/>
        <v>42926</v>
      </c>
      <c r="G29" s="8"/>
    </row>
    <row r="30" spans="1:7" ht="12.75">
      <c r="A30" s="136" t="s">
        <v>399</v>
      </c>
      <c r="B30" s="138">
        <v>1000</v>
      </c>
      <c r="C30" s="16" t="s">
        <v>413</v>
      </c>
      <c r="D30" s="54" t="s">
        <v>247</v>
      </c>
      <c r="E30" s="54"/>
      <c r="F30" s="8">
        <f t="shared" si="0"/>
        <v>43926</v>
      </c>
      <c r="G30" s="8"/>
    </row>
    <row r="31" spans="1:7" ht="12.75">
      <c r="A31" s="136" t="s">
        <v>399</v>
      </c>
      <c r="B31" s="138">
        <v>500</v>
      </c>
      <c r="C31" s="16" t="s">
        <v>408</v>
      </c>
      <c r="D31" s="128" t="s">
        <v>234</v>
      </c>
      <c r="E31" s="54"/>
      <c r="F31" s="8">
        <f t="shared" si="0"/>
        <v>44426</v>
      </c>
      <c r="G31" s="8"/>
    </row>
    <row r="32" spans="1:7" ht="12.75">
      <c r="A32" s="136" t="s">
        <v>406</v>
      </c>
      <c r="B32" s="138">
        <v>1000</v>
      </c>
      <c r="C32" s="16" t="s">
        <v>366</v>
      </c>
      <c r="D32" s="108" t="s">
        <v>231</v>
      </c>
      <c r="E32" s="54"/>
      <c r="F32" s="8">
        <f t="shared" si="0"/>
        <v>45426</v>
      </c>
      <c r="G32" s="8"/>
    </row>
    <row r="33" spans="1:7" ht="12.75">
      <c r="A33" s="136" t="s">
        <v>406</v>
      </c>
      <c r="B33" s="138">
        <v>1000</v>
      </c>
      <c r="C33" s="16" t="s">
        <v>407</v>
      </c>
      <c r="D33" s="54" t="s">
        <v>230</v>
      </c>
      <c r="E33" s="54"/>
      <c r="F33" s="8">
        <f t="shared" si="0"/>
        <v>46426</v>
      </c>
      <c r="G33" s="8"/>
    </row>
    <row r="34" spans="1:7" ht="12.75">
      <c r="A34" s="136" t="s">
        <v>404</v>
      </c>
      <c r="B34" s="138">
        <v>2800</v>
      </c>
      <c r="C34" s="16" t="s">
        <v>367</v>
      </c>
      <c r="D34" s="54" t="s">
        <v>230</v>
      </c>
      <c r="E34" s="54"/>
      <c r="F34" s="8">
        <f t="shared" si="0"/>
        <v>49226</v>
      </c>
      <c r="G34" s="8"/>
    </row>
    <row r="35" spans="1:7" ht="12.75">
      <c r="A35" s="136" t="s">
        <v>404</v>
      </c>
      <c r="B35" s="138">
        <v>3000</v>
      </c>
      <c r="C35" s="16" t="s">
        <v>409</v>
      </c>
      <c r="D35" s="54" t="s">
        <v>410</v>
      </c>
      <c r="E35" s="54" t="s">
        <v>400</v>
      </c>
      <c r="F35" s="8">
        <f t="shared" si="0"/>
        <v>52226</v>
      </c>
      <c r="G35" s="8"/>
    </row>
    <row r="36" spans="1:7" ht="12.75">
      <c r="A36" s="136" t="s">
        <v>404</v>
      </c>
      <c r="B36" s="138">
        <v>500</v>
      </c>
      <c r="C36" s="16" t="s">
        <v>411</v>
      </c>
      <c r="D36" s="54" t="s">
        <v>410</v>
      </c>
      <c r="E36" s="54" t="s">
        <v>400</v>
      </c>
      <c r="F36" s="8">
        <f t="shared" si="0"/>
        <v>52726</v>
      </c>
      <c r="G36" s="8"/>
    </row>
    <row r="37" spans="1:7" ht="12.75">
      <c r="A37" s="136" t="s">
        <v>429</v>
      </c>
      <c r="B37" s="138">
        <v>25000</v>
      </c>
      <c r="C37" s="16" t="s">
        <v>430</v>
      </c>
      <c r="D37" s="128" t="s">
        <v>234</v>
      </c>
      <c r="E37" s="54"/>
      <c r="F37" s="8">
        <f t="shared" si="0"/>
        <v>77726</v>
      </c>
      <c r="G37" s="8"/>
    </row>
    <row r="38" spans="1:7" ht="12.75">
      <c r="A38" s="136" t="s">
        <v>429</v>
      </c>
      <c r="B38" s="138">
        <v>2500</v>
      </c>
      <c r="C38" s="16" t="s">
        <v>255</v>
      </c>
      <c r="D38" s="108" t="s">
        <v>231</v>
      </c>
      <c r="E38" s="54"/>
      <c r="F38" s="8">
        <f t="shared" si="0"/>
        <v>80226</v>
      </c>
      <c r="G38" s="8"/>
    </row>
    <row r="39" spans="1:7" ht="12.75">
      <c r="A39" s="136" t="s">
        <v>429</v>
      </c>
      <c r="B39" s="138">
        <v>1000</v>
      </c>
      <c r="C39" s="16" t="s">
        <v>452</v>
      </c>
      <c r="D39" s="54" t="s">
        <v>453</v>
      </c>
      <c r="E39" s="54" t="s">
        <v>450</v>
      </c>
      <c r="F39" s="8">
        <f t="shared" si="0"/>
        <v>81226</v>
      </c>
      <c r="G39" s="8"/>
    </row>
    <row r="40" spans="1:7" ht="12.75">
      <c r="A40" s="136" t="s">
        <v>86</v>
      </c>
      <c r="B40" s="138">
        <v>600</v>
      </c>
      <c r="C40" s="16" t="s">
        <v>412</v>
      </c>
      <c r="D40" s="54" t="s">
        <v>247</v>
      </c>
      <c r="E40" s="54"/>
      <c r="F40" s="8">
        <f t="shared" si="0"/>
        <v>81826</v>
      </c>
      <c r="G40" s="8"/>
    </row>
    <row r="41" spans="1:7" ht="12.75">
      <c r="A41" s="136" t="s">
        <v>86</v>
      </c>
      <c r="B41" s="138">
        <v>1500</v>
      </c>
      <c r="C41" s="16" t="s">
        <v>159</v>
      </c>
      <c r="D41" s="108" t="s">
        <v>231</v>
      </c>
      <c r="E41" s="54"/>
      <c r="F41" s="8">
        <f t="shared" si="0"/>
        <v>83326</v>
      </c>
      <c r="G41" s="8"/>
    </row>
    <row r="42" spans="1:7" ht="12.75">
      <c r="A42" s="136" t="s">
        <v>87</v>
      </c>
      <c r="B42" s="138">
        <v>2000</v>
      </c>
      <c r="C42" s="16" t="s">
        <v>364</v>
      </c>
      <c r="D42" s="54" t="s">
        <v>247</v>
      </c>
      <c r="E42" s="54"/>
      <c r="F42" s="8">
        <f t="shared" si="0"/>
        <v>85326</v>
      </c>
      <c r="G42" s="8"/>
    </row>
    <row r="43" spans="1:7" ht="12.75">
      <c r="A43" s="136" t="s">
        <v>467</v>
      </c>
      <c r="B43" s="138">
        <v>500</v>
      </c>
      <c r="C43" s="16" t="s">
        <v>465</v>
      </c>
      <c r="D43" s="54" t="s">
        <v>466</v>
      </c>
      <c r="E43" s="54"/>
      <c r="F43" s="8">
        <f t="shared" si="0"/>
        <v>85826</v>
      </c>
      <c r="G43" s="8"/>
    </row>
    <row r="44" spans="1:7" ht="12.75">
      <c r="A44" s="136" t="s">
        <v>467</v>
      </c>
      <c r="B44" s="138">
        <v>750</v>
      </c>
      <c r="C44" s="16" t="s">
        <v>409</v>
      </c>
      <c r="D44" s="54" t="s">
        <v>247</v>
      </c>
      <c r="E44" s="54"/>
      <c r="F44" s="8">
        <f t="shared" si="0"/>
        <v>86576</v>
      </c>
      <c r="G44" s="8"/>
    </row>
    <row r="45" spans="1:7" ht="12.75">
      <c r="A45" s="136" t="s">
        <v>468</v>
      </c>
      <c r="B45" s="138">
        <v>1000</v>
      </c>
      <c r="C45" s="16" t="s">
        <v>469</v>
      </c>
      <c r="D45" s="54" t="s">
        <v>247</v>
      </c>
      <c r="E45" s="54"/>
      <c r="F45" s="8">
        <f t="shared" si="0"/>
        <v>87576</v>
      </c>
      <c r="G45" s="8"/>
    </row>
    <row r="46" spans="1:7" ht="12.75">
      <c r="A46" s="136" t="s">
        <v>468</v>
      </c>
      <c r="B46" s="138">
        <v>5000</v>
      </c>
      <c r="C46" s="16" t="s">
        <v>405</v>
      </c>
      <c r="D46" s="54" t="s">
        <v>453</v>
      </c>
      <c r="E46" s="54" t="s">
        <v>478</v>
      </c>
      <c r="F46" s="8">
        <f t="shared" si="0"/>
        <v>92576</v>
      </c>
      <c r="G46" s="8"/>
    </row>
    <row r="47" spans="1:7" ht="12.75">
      <c r="A47" s="136" t="s">
        <v>468</v>
      </c>
      <c r="B47" s="138">
        <v>484</v>
      </c>
      <c r="C47" s="16" t="s">
        <v>110</v>
      </c>
      <c r="D47" s="54" t="s">
        <v>507</v>
      </c>
      <c r="E47" s="54"/>
      <c r="F47" s="8">
        <f t="shared" si="0"/>
        <v>93060</v>
      </c>
      <c r="G47" s="8"/>
    </row>
    <row r="48" spans="1:7" ht="12.75">
      <c r="A48" s="136" t="s">
        <v>463</v>
      </c>
      <c r="B48" s="138">
        <v>5000</v>
      </c>
      <c r="C48" s="54" t="s">
        <v>256</v>
      </c>
      <c r="D48" s="54" t="s">
        <v>230</v>
      </c>
      <c r="E48" s="54"/>
      <c r="F48" s="8">
        <f t="shared" si="0"/>
        <v>98060</v>
      </c>
      <c r="G48" s="8"/>
    </row>
    <row r="49" spans="1:7" ht="12.75">
      <c r="A49" s="136" t="s">
        <v>463</v>
      </c>
      <c r="B49" s="138">
        <v>2000</v>
      </c>
      <c r="C49" s="16" t="s">
        <v>279</v>
      </c>
      <c r="D49" s="54" t="s">
        <v>230</v>
      </c>
      <c r="E49" s="54"/>
      <c r="F49" s="8">
        <f t="shared" si="0"/>
        <v>100060</v>
      </c>
      <c r="G49" s="8"/>
    </row>
    <row r="50" spans="1:7" ht="12.75">
      <c r="A50" s="136" t="s">
        <v>480</v>
      </c>
      <c r="B50" s="138">
        <v>4000</v>
      </c>
      <c r="C50" s="16" t="s">
        <v>452</v>
      </c>
      <c r="D50" s="54" t="s">
        <v>453</v>
      </c>
      <c r="E50" s="54" t="s">
        <v>450</v>
      </c>
      <c r="F50" s="8">
        <f t="shared" si="0"/>
        <v>104060</v>
      </c>
      <c r="G50" s="8"/>
    </row>
    <row r="51" spans="1:7" ht="12.75">
      <c r="A51" s="136" t="s">
        <v>480</v>
      </c>
      <c r="B51" s="138">
        <v>1000</v>
      </c>
      <c r="C51" s="16" t="s">
        <v>497</v>
      </c>
      <c r="D51" s="54" t="s">
        <v>466</v>
      </c>
      <c r="E51" s="54"/>
      <c r="F51" s="8">
        <f t="shared" si="0"/>
        <v>105060</v>
      </c>
      <c r="G51" s="8"/>
    </row>
    <row r="52" spans="1:7" ht="12.75">
      <c r="A52" s="136" t="s">
        <v>463</v>
      </c>
      <c r="B52" s="138">
        <v>21000</v>
      </c>
      <c r="C52" s="16" t="s">
        <v>464</v>
      </c>
      <c r="D52" s="54" t="s">
        <v>230</v>
      </c>
      <c r="E52" s="54"/>
      <c r="F52" s="8">
        <f t="shared" si="0"/>
        <v>126060</v>
      </c>
      <c r="G52" s="8"/>
    </row>
    <row r="53" spans="1:7" ht="12.75">
      <c r="A53" s="136" t="s">
        <v>463</v>
      </c>
      <c r="B53" s="138">
        <v>500</v>
      </c>
      <c r="C53" s="54" t="s">
        <v>331</v>
      </c>
      <c r="D53" s="128" t="s">
        <v>234</v>
      </c>
      <c r="E53" s="54"/>
      <c r="F53" s="8">
        <f t="shared" si="0"/>
        <v>126560</v>
      </c>
      <c r="G53" s="8"/>
    </row>
    <row r="54" spans="1:7" ht="12.75">
      <c r="A54" s="136" t="s">
        <v>463</v>
      </c>
      <c r="B54" s="138">
        <v>1600</v>
      </c>
      <c r="C54" s="16" t="s">
        <v>496</v>
      </c>
      <c r="D54" s="128" t="s">
        <v>234</v>
      </c>
      <c r="E54" s="54"/>
      <c r="F54" s="8">
        <f t="shared" si="0"/>
        <v>128160</v>
      </c>
      <c r="G54" s="8"/>
    </row>
    <row r="55" spans="1:7" ht="12.75">
      <c r="A55" s="50" t="s">
        <v>468</v>
      </c>
      <c r="B55" s="141">
        <v>1000</v>
      </c>
      <c r="C55" s="16" t="s">
        <v>601</v>
      </c>
      <c r="D55" s="52" t="s">
        <v>602</v>
      </c>
      <c r="E55" s="54"/>
      <c r="F55" s="8">
        <f t="shared" si="0"/>
        <v>129160</v>
      </c>
      <c r="G55" s="8"/>
    </row>
    <row r="56" spans="1:7" ht="12.75">
      <c r="A56" s="50" t="s">
        <v>591</v>
      </c>
      <c r="B56" s="141">
        <v>3000</v>
      </c>
      <c r="C56" s="54" t="s">
        <v>592</v>
      </c>
      <c r="D56" s="54" t="s">
        <v>453</v>
      </c>
      <c r="E56" s="54" t="s">
        <v>224</v>
      </c>
      <c r="F56" s="8">
        <f t="shared" si="0"/>
        <v>132160</v>
      </c>
      <c r="G56" s="8"/>
    </row>
    <row r="57" spans="1:7" ht="12.75">
      <c r="A57" s="50" t="s">
        <v>494</v>
      </c>
      <c r="B57" s="70">
        <v>10000</v>
      </c>
      <c r="C57" s="16" t="s">
        <v>232</v>
      </c>
      <c r="D57" s="54"/>
      <c r="E57" s="54"/>
      <c r="F57" s="8">
        <f t="shared" si="0"/>
        <v>142160</v>
      </c>
      <c r="G57" s="8"/>
    </row>
    <row r="58" spans="1:7" ht="12.75">
      <c r="A58" s="50" t="s">
        <v>500</v>
      </c>
      <c r="B58" s="70">
        <v>500</v>
      </c>
      <c r="C58" s="16" t="s">
        <v>408</v>
      </c>
      <c r="D58" s="54" t="s">
        <v>501</v>
      </c>
      <c r="E58" s="54"/>
      <c r="F58" s="8">
        <f t="shared" si="0"/>
        <v>142660</v>
      </c>
      <c r="G58" s="8"/>
    </row>
    <row r="59" spans="1:7" ht="12.75">
      <c r="A59" s="50" t="s">
        <v>500</v>
      </c>
      <c r="B59" s="70">
        <v>3000</v>
      </c>
      <c r="C59" s="16" t="s">
        <v>521</v>
      </c>
      <c r="D59" s="54" t="s">
        <v>230</v>
      </c>
      <c r="E59" s="54"/>
      <c r="F59" s="8">
        <f t="shared" si="0"/>
        <v>145660</v>
      </c>
      <c r="G59" s="8"/>
    </row>
    <row r="60" spans="1:7" ht="12.75">
      <c r="A60" s="50" t="s">
        <v>500</v>
      </c>
      <c r="B60" s="70">
        <v>1000</v>
      </c>
      <c r="C60" s="16" t="s">
        <v>409</v>
      </c>
      <c r="D60" s="108" t="s">
        <v>231</v>
      </c>
      <c r="E60" s="54"/>
      <c r="F60" s="8">
        <f t="shared" si="0"/>
        <v>146660</v>
      </c>
      <c r="G60" s="8"/>
    </row>
    <row r="61" spans="1:7" ht="12.75">
      <c r="A61" s="50" t="s">
        <v>505</v>
      </c>
      <c r="B61" s="8">
        <v>4000</v>
      </c>
      <c r="C61" s="8" t="s">
        <v>532</v>
      </c>
      <c r="D61" s="128" t="s">
        <v>234</v>
      </c>
      <c r="E61" s="54" t="s">
        <v>293</v>
      </c>
      <c r="F61" s="8">
        <f t="shared" si="0"/>
        <v>150660</v>
      </c>
      <c r="G61" s="8"/>
    </row>
    <row r="62" spans="1:7" ht="12.75">
      <c r="A62" s="50" t="s">
        <v>505</v>
      </c>
      <c r="B62" s="8">
        <v>1500</v>
      </c>
      <c r="C62" s="178" t="s">
        <v>535</v>
      </c>
      <c r="D62" s="108" t="s">
        <v>231</v>
      </c>
      <c r="E62" s="54"/>
      <c r="F62" s="8">
        <f t="shared" si="0"/>
        <v>152160</v>
      </c>
      <c r="G62" s="8"/>
    </row>
    <row r="63" spans="1:7" ht="12.75">
      <c r="A63" s="50" t="s">
        <v>96</v>
      </c>
      <c r="B63" s="8">
        <v>1000</v>
      </c>
      <c r="C63" s="51" t="s">
        <v>329</v>
      </c>
      <c r="D63" s="108" t="s">
        <v>231</v>
      </c>
      <c r="E63" s="54"/>
      <c r="F63" s="8">
        <f t="shared" si="0"/>
        <v>153160</v>
      </c>
      <c r="G63" s="8"/>
    </row>
    <row r="64" spans="1:7" ht="12.75">
      <c r="A64" s="50" t="s">
        <v>531</v>
      </c>
      <c r="B64" s="70">
        <v>5000</v>
      </c>
      <c r="C64" s="16" t="s">
        <v>452</v>
      </c>
      <c r="D64" s="54" t="s">
        <v>453</v>
      </c>
      <c r="E64" s="54" t="s">
        <v>450</v>
      </c>
      <c r="F64" s="8">
        <f t="shared" si="0"/>
        <v>158160</v>
      </c>
      <c r="G64" s="8"/>
    </row>
    <row r="65" spans="1:7" ht="12.75">
      <c r="A65" s="50" t="s">
        <v>531</v>
      </c>
      <c r="B65" s="70">
        <v>1000</v>
      </c>
      <c r="C65" s="16" t="s">
        <v>533</v>
      </c>
      <c r="D65" s="54" t="s">
        <v>363</v>
      </c>
      <c r="E65" s="54"/>
      <c r="F65" s="8">
        <f t="shared" si="0"/>
        <v>159160</v>
      </c>
      <c r="G65" s="8"/>
    </row>
    <row r="66" spans="1:7" ht="12.75">
      <c r="A66" s="50" t="s">
        <v>526</v>
      </c>
      <c r="B66" s="70">
        <v>5000</v>
      </c>
      <c r="C66" s="54" t="s">
        <v>337</v>
      </c>
      <c r="D66" s="54" t="s">
        <v>527</v>
      </c>
      <c r="E66" s="54"/>
      <c r="F66" s="8">
        <f t="shared" si="0"/>
        <v>164160</v>
      </c>
      <c r="G66" s="8"/>
    </row>
    <row r="67" spans="1:7" ht="12.75">
      <c r="A67" s="50" t="s">
        <v>525</v>
      </c>
      <c r="B67" s="70">
        <v>7000</v>
      </c>
      <c r="C67" s="16" t="s">
        <v>464</v>
      </c>
      <c r="D67" s="54" t="s">
        <v>230</v>
      </c>
      <c r="E67" s="54"/>
      <c r="F67" s="8">
        <f t="shared" si="0"/>
        <v>171160</v>
      </c>
      <c r="G67" s="8"/>
    </row>
    <row r="68" spans="1:7" ht="12.75">
      <c r="A68" s="50" t="s">
        <v>97</v>
      </c>
      <c r="B68" s="70">
        <v>1000</v>
      </c>
      <c r="C68" s="16" t="s">
        <v>279</v>
      </c>
      <c r="D68" s="54" t="s">
        <v>230</v>
      </c>
      <c r="E68" s="54"/>
      <c r="F68" s="8">
        <f t="shared" si="0"/>
        <v>172160</v>
      </c>
      <c r="G68" s="8"/>
    </row>
    <row r="69" spans="1:7" ht="12.75">
      <c r="A69" s="50" t="s">
        <v>97</v>
      </c>
      <c r="B69" s="70">
        <v>3000</v>
      </c>
      <c r="C69" s="54" t="s">
        <v>534</v>
      </c>
      <c r="D69" s="54" t="s">
        <v>230</v>
      </c>
      <c r="E69" s="54"/>
      <c r="F69" s="8">
        <f t="shared" si="0"/>
        <v>175160</v>
      </c>
      <c r="G69" s="8"/>
    </row>
    <row r="70" spans="1:7" ht="12.75">
      <c r="A70" s="50" t="s">
        <v>97</v>
      </c>
      <c r="B70" s="70">
        <v>5000</v>
      </c>
      <c r="C70" s="16" t="s">
        <v>540</v>
      </c>
      <c r="D70" s="52" t="s">
        <v>541</v>
      </c>
      <c r="E70" s="54"/>
      <c r="F70" s="8">
        <f t="shared" si="0"/>
        <v>180160</v>
      </c>
      <c r="G70" s="8"/>
    </row>
    <row r="71" spans="1:7" ht="12.75">
      <c r="A71" s="50" t="s">
        <v>97</v>
      </c>
      <c r="B71" s="70">
        <v>5000</v>
      </c>
      <c r="C71" s="54" t="s">
        <v>405</v>
      </c>
      <c r="D71" s="128" t="s">
        <v>234</v>
      </c>
      <c r="E71" s="54"/>
      <c r="F71" s="8">
        <f t="shared" si="0"/>
        <v>185160</v>
      </c>
      <c r="G71" s="8"/>
    </row>
    <row r="72" spans="1:7" ht="12.75">
      <c r="A72" s="50" t="s">
        <v>558</v>
      </c>
      <c r="B72" s="70">
        <v>1000</v>
      </c>
      <c r="C72" s="16" t="s">
        <v>362</v>
      </c>
      <c r="D72" s="128" t="s">
        <v>234</v>
      </c>
      <c r="E72" s="54"/>
      <c r="F72" s="8">
        <f t="shared" si="0"/>
        <v>186160</v>
      </c>
      <c r="G72" s="8"/>
    </row>
    <row r="73" spans="1:7" ht="12.75">
      <c r="A73" s="50" t="s">
        <v>558</v>
      </c>
      <c r="B73" s="70">
        <v>500</v>
      </c>
      <c r="C73" s="54" t="s">
        <v>635</v>
      </c>
      <c r="D73" s="128" t="s">
        <v>234</v>
      </c>
      <c r="E73" s="54"/>
      <c r="F73" s="8">
        <f t="shared" si="0"/>
        <v>186660</v>
      </c>
      <c r="G73" s="8"/>
    </row>
    <row r="74" spans="1:7" ht="12.75">
      <c r="A74" s="50" t="s">
        <v>558</v>
      </c>
      <c r="B74" s="70">
        <v>5000</v>
      </c>
      <c r="C74" s="51" t="s">
        <v>562</v>
      </c>
      <c r="D74" s="54" t="s">
        <v>453</v>
      </c>
      <c r="E74" s="51" t="s">
        <v>118</v>
      </c>
      <c r="F74" s="8">
        <f t="shared" si="0"/>
        <v>191660</v>
      </c>
      <c r="G74" s="8"/>
    </row>
    <row r="75" spans="1:7" ht="12.75">
      <c r="A75" s="50" t="s">
        <v>555</v>
      </c>
      <c r="B75" s="70">
        <v>3000</v>
      </c>
      <c r="C75" s="51" t="s">
        <v>255</v>
      </c>
      <c r="D75" s="108" t="s">
        <v>231</v>
      </c>
      <c r="E75" s="51"/>
      <c r="F75" s="8">
        <f t="shared" si="0"/>
        <v>194660</v>
      </c>
      <c r="G75" s="8"/>
    </row>
    <row r="76" spans="1:7" ht="12.75">
      <c r="A76" s="50" t="s">
        <v>555</v>
      </c>
      <c r="B76" s="70">
        <v>1000</v>
      </c>
      <c r="C76" s="51" t="s">
        <v>636</v>
      </c>
      <c r="D76" s="128" t="s">
        <v>234</v>
      </c>
      <c r="E76" s="51"/>
      <c r="F76" s="8">
        <f t="shared" si="0"/>
        <v>195660</v>
      </c>
      <c r="G76" s="8"/>
    </row>
    <row r="77" spans="1:7" ht="12.75">
      <c r="A77" s="50" t="s">
        <v>582</v>
      </c>
      <c r="B77" s="70">
        <v>1500</v>
      </c>
      <c r="C77" s="51" t="s">
        <v>583</v>
      </c>
      <c r="D77" s="54" t="s">
        <v>584</v>
      </c>
      <c r="E77" s="51" t="s">
        <v>585</v>
      </c>
      <c r="F77" s="8">
        <f t="shared" si="0"/>
        <v>197160</v>
      </c>
      <c r="G77" s="8"/>
    </row>
    <row r="78" spans="1:7" ht="12.75">
      <c r="A78" s="50" t="s">
        <v>582</v>
      </c>
      <c r="B78" s="70">
        <v>3000</v>
      </c>
      <c r="C78" s="51" t="s">
        <v>677</v>
      </c>
      <c r="D78" s="54" t="s">
        <v>599</v>
      </c>
      <c r="E78" s="51" t="s">
        <v>560</v>
      </c>
      <c r="F78" s="8">
        <f t="shared" si="0"/>
        <v>200160</v>
      </c>
      <c r="G78" s="8"/>
    </row>
    <row r="79" spans="1:7" ht="12.75">
      <c r="A79" s="50" t="s">
        <v>579</v>
      </c>
      <c r="B79" s="70">
        <v>2500</v>
      </c>
      <c r="C79" s="51" t="s">
        <v>677</v>
      </c>
      <c r="D79" s="54" t="s">
        <v>600</v>
      </c>
      <c r="E79" s="51"/>
      <c r="F79" s="8">
        <f t="shared" si="0"/>
        <v>202660</v>
      </c>
      <c r="G79" s="8"/>
    </row>
    <row r="80" spans="1:7" ht="12.75">
      <c r="A80" s="50" t="s">
        <v>579</v>
      </c>
      <c r="B80" s="70">
        <v>2000</v>
      </c>
      <c r="C80" s="51" t="s">
        <v>330</v>
      </c>
      <c r="D80" s="128" t="s">
        <v>234</v>
      </c>
      <c r="E80" s="51"/>
      <c r="F80" s="8">
        <f t="shared" si="0"/>
        <v>204660</v>
      </c>
      <c r="G80" s="8"/>
    </row>
    <row r="81" spans="1:7" ht="12.75">
      <c r="A81" s="123" t="s">
        <v>579</v>
      </c>
      <c r="B81" s="154">
        <v>1000</v>
      </c>
      <c r="C81" s="149" t="s">
        <v>605</v>
      </c>
      <c r="D81" s="108" t="s">
        <v>231</v>
      </c>
      <c r="E81" s="51" t="s">
        <v>618</v>
      </c>
      <c r="F81" s="8">
        <f t="shared" si="0"/>
        <v>205660</v>
      </c>
      <c r="G81" s="8"/>
    </row>
    <row r="82" spans="1:7" ht="12.75">
      <c r="A82" s="123" t="s">
        <v>614</v>
      </c>
      <c r="B82" s="154">
        <v>250</v>
      </c>
      <c r="C82" s="149" t="s">
        <v>605</v>
      </c>
      <c r="D82" s="108" t="s">
        <v>231</v>
      </c>
      <c r="E82" s="51" t="s">
        <v>618</v>
      </c>
      <c r="F82" s="8">
        <f t="shared" si="0"/>
        <v>205910</v>
      </c>
      <c r="G82" s="8"/>
    </row>
    <row r="83" spans="1:7" ht="12.75">
      <c r="A83" s="123" t="s">
        <v>579</v>
      </c>
      <c r="B83" s="154">
        <v>500</v>
      </c>
      <c r="C83" s="149" t="s">
        <v>606</v>
      </c>
      <c r="D83" s="149" t="s">
        <v>611</v>
      </c>
      <c r="E83" s="51" t="s">
        <v>618</v>
      </c>
      <c r="F83" s="8">
        <f t="shared" si="0"/>
        <v>206410</v>
      </c>
      <c r="G83" s="8"/>
    </row>
    <row r="84" spans="1:7" ht="12.75">
      <c r="A84" s="123" t="s">
        <v>614</v>
      </c>
      <c r="B84" s="154">
        <v>200</v>
      </c>
      <c r="C84" s="149" t="s">
        <v>604</v>
      </c>
      <c r="D84" s="149" t="s">
        <v>610</v>
      </c>
      <c r="E84" s="51" t="s">
        <v>618</v>
      </c>
      <c r="F84" s="8">
        <f t="shared" si="0"/>
        <v>206610</v>
      </c>
      <c r="G84" s="8"/>
    </row>
    <row r="85" spans="1:7" ht="12.75">
      <c r="A85" s="123" t="s">
        <v>614</v>
      </c>
      <c r="B85" s="154">
        <v>950</v>
      </c>
      <c r="C85" s="149" t="s">
        <v>362</v>
      </c>
      <c r="D85" s="108" t="s">
        <v>231</v>
      </c>
      <c r="E85" s="51" t="s">
        <v>618</v>
      </c>
      <c r="F85" s="8">
        <f t="shared" si="0"/>
        <v>207560</v>
      </c>
      <c r="G85" s="8"/>
    </row>
    <row r="86" spans="1:7" ht="12.75">
      <c r="A86" s="123" t="s">
        <v>614</v>
      </c>
      <c r="B86" s="154">
        <v>2100</v>
      </c>
      <c r="C86" s="149" t="s">
        <v>608</v>
      </c>
      <c r="D86" s="157" t="s">
        <v>234</v>
      </c>
      <c r="E86" s="51" t="s">
        <v>618</v>
      </c>
      <c r="F86" s="8">
        <f t="shared" si="0"/>
        <v>209660</v>
      </c>
      <c r="G86" s="8"/>
    </row>
    <row r="87" spans="1:7" ht="12.75">
      <c r="A87" s="123" t="s">
        <v>614</v>
      </c>
      <c r="B87" s="154">
        <v>500</v>
      </c>
      <c r="C87" s="149" t="s">
        <v>615</v>
      </c>
      <c r="D87" s="149" t="s">
        <v>616</v>
      </c>
      <c r="E87" s="51"/>
      <c r="F87" s="8">
        <f t="shared" si="0"/>
        <v>210160</v>
      </c>
      <c r="G87" s="8"/>
    </row>
    <row r="88" spans="1:7" ht="12.75">
      <c r="A88" s="123" t="s">
        <v>614</v>
      </c>
      <c r="B88" s="155">
        <v>2000</v>
      </c>
      <c r="C88" s="54" t="s">
        <v>607</v>
      </c>
      <c r="D88" s="149" t="s">
        <v>612</v>
      </c>
      <c r="E88" s="51" t="s">
        <v>618</v>
      </c>
      <c r="F88" s="8">
        <f t="shared" si="0"/>
        <v>212160</v>
      </c>
      <c r="G88" s="8"/>
    </row>
    <row r="89" spans="1:7" ht="12.75">
      <c r="A89" s="123" t="s">
        <v>614</v>
      </c>
      <c r="B89" s="155">
        <v>1000</v>
      </c>
      <c r="C89" s="54" t="s">
        <v>609</v>
      </c>
      <c r="D89" s="149" t="s">
        <v>613</v>
      </c>
      <c r="E89" s="51" t="s">
        <v>618</v>
      </c>
      <c r="F89" s="8">
        <f t="shared" si="0"/>
        <v>213160</v>
      </c>
      <c r="G89" s="8"/>
    </row>
    <row r="90" spans="1:7" ht="12.75">
      <c r="A90" s="123" t="s">
        <v>614</v>
      </c>
      <c r="B90" s="154">
        <v>2000</v>
      </c>
      <c r="C90" s="54" t="s">
        <v>359</v>
      </c>
      <c r="D90" s="128" t="s">
        <v>234</v>
      </c>
      <c r="E90" s="51"/>
      <c r="F90" s="8">
        <f t="shared" si="0"/>
        <v>215160</v>
      </c>
      <c r="G90" s="8"/>
    </row>
    <row r="91" spans="1:7" ht="12.75">
      <c r="A91" s="123" t="s">
        <v>614</v>
      </c>
      <c r="B91" s="154">
        <v>7500</v>
      </c>
      <c r="C91" s="149" t="s">
        <v>166</v>
      </c>
      <c r="D91" s="128" t="s">
        <v>234</v>
      </c>
      <c r="E91" s="51"/>
      <c r="F91" s="8">
        <f t="shared" si="0"/>
        <v>222660</v>
      </c>
      <c r="G91" s="8"/>
    </row>
    <row r="92" spans="1:7" ht="12.75">
      <c r="A92" s="123" t="s">
        <v>614</v>
      </c>
      <c r="B92" s="154">
        <v>2100</v>
      </c>
      <c r="C92" s="149" t="s">
        <v>619</v>
      </c>
      <c r="D92" s="108" t="s">
        <v>231</v>
      </c>
      <c r="E92" s="51" t="s">
        <v>618</v>
      </c>
      <c r="F92" s="8">
        <f t="shared" si="0"/>
        <v>224760</v>
      </c>
      <c r="G92" s="8"/>
    </row>
    <row r="93" spans="1:7" ht="12.75">
      <c r="A93" s="123" t="s">
        <v>614</v>
      </c>
      <c r="B93" s="142">
        <v>1000</v>
      </c>
      <c r="C93" s="54" t="s">
        <v>627</v>
      </c>
      <c r="D93" s="143" t="s">
        <v>628</v>
      </c>
      <c r="E93" s="51"/>
      <c r="F93" s="8">
        <f t="shared" si="0"/>
        <v>225760</v>
      </c>
      <c r="G93" s="16"/>
    </row>
    <row r="94" spans="1:7" ht="12.75">
      <c r="A94" s="123" t="s">
        <v>629</v>
      </c>
      <c r="B94" s="154">
        <v>5000</v>
      </c>
      <c r="C94" s="149" t="s">
        <v>637</v>
      </c>
      <c r="D94" s="149" t="s">
        <v>363</v>
      </c>
      <c r="E94" s="51"/>
      <c r="F94" s="8">
        <f t="shared" si="0"/>
        <v>230760</v>
      </c>
      <c r="G94" s="154"/>
    </row>
    <row r="95" spans="1:7" ht="12.75">
      <c r="A95" s="140" t="s">
        <v>629</v>
      </c>
      <c r="B95" s="154">
        <v>3000</v>
      </c>
      <c r="C95" s="149" t="s">
        <v>665</v>
      </c>
      <c r="D95" s="149" t="s">
        <v>664</v>
      </c>
      <c r="E95" s="51"/>
      <c r="F95" s="8">
        <f t="shared" si="0"/>
        <v>233760</v>
      </c>
      <c r="G95" s="154"/>
    </row>
    <row r="96" spans="1:7" ht="12.75">
      <c r="A96" s="140" t="s">
        <v>100</v>
      </c>
      <c r="B96" s="154">
        <v>3000</v>
      </c>
      <c r="C96" s="149" t="s">
        <v>364</v>
      </c>
      <c r="D96" s="149" t="s">
        <v>466</v>
      </c>
      <c r="E96" s="51"/>
      <c r="F96" s="8">
        <f t="shared" si="0"/>
        <v>236760</v>
      </c>
      <c r="G96" s="8"/>
    </row>
    <row r="97" spans="1:7" ht="12.75">
      <c r="A97" s="140" t="s">
        <v>652</v>
      </c>
      <c r="B97" s="155">
        <v>950</v>
      </c>
      <c r="C97" s="54" t="s">
        <v>469</v>
      </c>
      <c r="D97" s="54" t="s">
        <v>247</v>
      </c>
      <c r="E97" s="51"/>
      <c r="F97" s="8">
        <f t="shared" si="0"/>
        <v>237710</v>
      </c>
      <c r="G97" s="8"/>
    </row>
    <row r="98" spans="1:7" ht="15">
      <c r="A98" s="166" t="s">
        <v>100</v>
      </c>
      <c r="B98" s="154">
        <v>400</v>
      </c>
      <c r="C98" s="149" t="s">
        <v>657</v>
      </c>
      <c r="D98" s="108" t="s">
        <v>231</v>
      </c>
      <c r="E98" s="51" t="s">
        <v>618</v>
      </c>
      <c r="F98" s="8">
        <f t="shared" si="0"/>
        <v>238110</v>
      </c>
      <c r="G98" s="8"/>
    </row>
    <row r="99" spans="1:7" ht="15">
      <c r="A99" s="168" t="s">
        <v>100</v>
      </c>
      <c r="B99" s="154">
        <v>567</v>
      </c>
      <c r="C99" s="149" t="s">
        <v>675</v>
      </c>
      <c r="D99" s="167" t="s">
        <v>674</v>
      </c>
      <c r="E99" s="51" t="s">
        <v>618</v>
      </c>
      <c r="F99" s="8">
        <f t="shared" si="0"/>
        <v>238677</v>
      </c>
      <c r="G99" s="8"/>
    </row>
    <row r="100" spans="1:7" ht="12.75">
      <c r="A100" s="140" t="s">
        <v>100</v>
      </c>
      <c r="B100" s="170">
        <v>3000</v>
      </c>
      <c r="C100" s="54" t="s">
        <v>337</v>
      </c>
      <c r="D100" s="149" t="s">
        <v>658</v>
      </c>
      <c r="E100" s="51"/>
      <c r="F100" s="8">
        <f t="shared" si="0"/>
        <v>241677</v>
      </c>
      <c r="G100" s="8"/>
    </row>
    <row r="101" spans="1:7" ht="12.75">
      <c r="A101" s="140" t="s">
        <v>652</v>
      </c>
      <c r="B101" s="70">
        <v>500</v>
      </c>
      <c r="C101" s="169" t="s">
        <v>659</v>
      </c>
      <c r="D101" s="108" t="s">
        <v>231</v>
      </c>
      <c r="E101" s="51"/>
      <c r="F101" s="8">
        <f t="shared" si="0"/>
        <v>242177</v>
      </c>
      <c r="G101" s="8"/>
    </row>
    <row r="102" spans="1:7" ht="12.75">
      <c r="A102" s="140" t="s">
        <v>652</v>
      </c>
      <c r="B102" s="70">
        <v>6200</v>
      </c>
      <c r="C102" s="54" t="s">
        <v>592</v>
      </c>
      <c r="D102" s="167" t="s">
        <v>666</v>
      </c>
      <c r="E102" s="51" t="s">
        <v>224</v>
      </c>
      <c r="F102" s="8">
        <f t="shared" si="0"/>
        <v>248377</v>
      </c>
      <c r="G102" s="8"/>
    </row>
    <row r="103" spans="1:7" ht="12.75">
      <c r="A103" s="140" t="s">
        <v>663</v>
      </c>
      <c r="B103" s="70">
        <v>5000</v>
      </c>
      <c r="C103" s="54" t="s">
        <v>660</v>
      </c>
      <c r="D103" s="54" t="s">
        <v>230</v>
      </c>
      <c r="E103" s="51"/>
      <c r="F103" s="8">
        <f t="shared" si="0"/>
        <v>253377</v>
      </c>
      <c r="G103" s="8"/>
    </row>
    <row r="104" spans="1:7" ht="12.75">
      <c r="A104" s="140" t="s">
        <v>662</v>
      </c>
      <c r="B104" s="70">
        <v>2000</v>
      </c>
      <c r="C104" s="54" t="s">
        <v>607</v>
      </c>
      <c r="D104" s="54" t="s">
        <v>664</v>
      </c>
      <c r="E104" s="51"/>
      <c r="F104" s="8">
        <f t="shared" si="0"/>
        <v>255377</v>
      </c>
      <c r="G104" s="8"/>
    </row>
    <row r="105" spans="1:7" ht="12.75">
      <c r="A105" s="140" t="s">
        <v>662</v>
      </c>
      <c r="B105" s="155">
        <v>2000</v>
      </c>
      <c r="C105" s="54" t="s">
        <v>607</v>
      </c>
      <c r="D105" s="54" t="s">
        <v>664</v>
      </c>
      <c r="E105" s="169" t="s">
        <v>720</v>
      </c>
      <c r="F105" s="8">
        <f t="shared" si="0"/>
        <v>257377</v>
      </c>
      <c r="G105" s="8"/>
    </row>
    <row r="106" spans="1:7" ht="12.75">
      <c r="A106" s="140" t="s">
        <v>667</v>
      </c>
      <c r="B106" s="155">
        <v>1000</v>
      </c>
      <c r="C106" s="51" t="s">
        <v>603</v>
      </c>
      <c r="D106" s="54" t="s">
        <v>363</v>
      </c>
      <c r="E106" s="54"/>
      <c r="F106" s="8">
        <f t="shared" si="0"/>
        <v>258377</v>
      </c>
      <c r="G106" s="8"/>
    </row>
    <row r="107" spans="1:7" ht="12.75">
      <c r="A107" s="123" t="s">
        <v>676</v>
      </c>
      <c r="B107" s="70">
        <v>5000</v>
      </c>
      <c r="C107" s="51" t="s">
        <v>540</v>
      </c>
      <c r="D107" s="171" t="s">
        <v>541</v>
      </c>
      <c r="E107" s="51"/>
      <c r="F107" s="8">
        <f t="shared" si="0"/>
        <v>263377</v>
      </c>
      <c r="G107" s="8"/>
    </row>
    <row r="108" spans="1:7" ht="12.75">
      <c r="A108" s="123" t="s">
        <v>719</v>
      </c>
      <c r="B108" s="70">
        <v>1000</v>
      </c>
      <c r="C108" s="51" t="s">
        <v>291</v>
      </c>
      <c r="D108" s="54" t="s">
        <v>230</v>
      </c>
      <c r="E108" s="51"/>
      <c r="F108" s="8">
        <f t="shared" si="0"/>
        <v>264377</v>
      </c>
      <c r="G108" s="8"/>
    </row>
    <row r="109" spans="1:7" ht="12.75">
      <c r="A109" s="123" t="s">
        <v>719</v>
      </c>
      <c r="B109" s="173">
        <v>3000</v>
      </c>
      <c r="C109" s="54" t="s">
        <v>773</v>
      </c>
      <c r="D109" s="149" t="s">
        <v>527</v>
      </c>
      <c r="E109" s="51"/>
      <c r="F109" s="8">
        <f t="shared" si="0"/>
        <v>267377</v>
      </c>
      <c r="G109" s="8"/>
    </row>
    <row r="110" spans="1:7" ht="12.75">
      <c r="A110" s="140" t="s">
        <v>755</v>
      </c>
      <c r="B110" s="174">
        <v>2000</v>
      </c>
      <c r="C110" s="54" t="s">
        <v>756</v>
      </c>
      <c r="D110" s="54" t="s">
        <v>230</v>
      </c>
      <c r="E110" s="51"/>
      <c r="F110" s="8">
        <f t="shared" si="0"/>
        <v>269377</v>
      </c>
      <c r="G110" s="8"/>
    </row>
    <row r="111" spans="1:7" ht="12.75">
      <c r="A111" s="140" t="s">
        <v>755</v>
      </c>
      <c r="B111" s="70">
        <v>2500</v>
      </c>
      <c r="C111" s="54" t="s">
        <v>279</v>
      </c>
      <c r="D111" s="54" t="s">
        <v>230</v>
      </c>
      <c r="E111" s="51"/>
      <c r="F111" s="8">
        <f t="shared" si="0"/>
        <v>271877</v>
      </c>
      <c r="G111" s="8"/>
    </row>
    <row r="112" spans="1:7" ht="12.75">
      <c r="A112" s="140" t="s">
        <v>755</v>
      </c>
      <c r="B112" s="70">
        <v>200</v>
      </c>
      <c r="C112" s="54" t="s">
        <v>772</v>
      </c>
      <c r="D112" s="108" t="s">
        <v>231</v>
      </c>
      <c r="E112" s="51"/>
      <c r="F112" s="8">
        <f t="shared" si="0"/>
        <v>272077</v>
      </c>
      <c r="G112" s="8"/>
    </row>
    <row r="113" spans="1:7" ht="12.75">
      <c r="A113" s="140" t="s">
        <v>765</v>
      </c>
      <c r="B113" s="70">
        <v>500</v>
      </c>
      <c r="C113" s="54" t="s">
        <v>412</v>
      </c>
      <c r="D113" s="54" t="s">
        <v>360</v>
      </c>
      <c r="E113" s="51"/>
      <c r="F113" s="8">
        <f t="shared" si="0"/>
        <v>272577</v>
      </c>
      <c r="G113" s="8"/>
    </row>
    <row r="114" spans="1:7" ht="12.75">
      <c r="A114" s="140" t="s">
        <v>765</v>
      </c>
      <c r="B114" s="70">
        <f>100+100</f>
        <v>200</v>
      </c>
      <c r="C114" s="51" t="s">
        <v>766</v>
      </c>
      <c r="D114" s="54" t="s">
        <v>767</v>
      </c>
      <c r="E114" s="51"/>
      <c r="F114" s="8">
        <f t="shared" si="0"/>
        <v>272777</v>
      </c>
      <c r="G114" s="8"/>
    </row>
    <row r="115" spans="1:7" ht="12.75">
      <c r="A115" s="140" t="s">
        <v>765</v>
      </c>
      <c r="B115" s="70">
        <v>500</v>
      </c>
      <c r="C115" s="54" t="s">
        <v>768</v>
      </c>
      <c r="D115" s="54" t="s">
        <v>360</v>
      </c>
      <c r="E115" s="51"/>
      <c r="F115" s="8">
        <f t="shared" si="0"/>
        <v>273277</v>
      </c>
      <c r="G115" s="8"/>
    </row>
    <row r="116" spans="1:7" ht="12.75">
      <c r="A116" s="140" t="s">
        <v>765</v>
      </c>
      <c r="B116" s="70">
        <v>2000</v>
      </c>
      <c r="C116" s="54" t="s">
        <v>769</v>
      </c>
      <c r="D116" s="54" t="s">
        <v>664</v>
      </c>
      <c r="E116" s="51"/>
      <c r="F116" s="8">
        <f t="shared" si="0"/>
        <v>275277</v>
      </c>
      <c r="G116" s="8"/>
    </row>
    <row r="117" spans="1:7" ht="12.75">
      <c r="A117" s="140" t="s">
        <v>765</v>
      </c>
      <c r="B117" s="70">
        <v>3000</v>
      </c>
      <c r="C117" s="51" t="s">
        <v>770</v>
      </c>
      <c r="D117" s="54" t="s">
        <v>771</v>
      </c>
      <c r="E117" s="51"/>
      <c r="F117" s="8">
        <f t="shared" si="0"/>
        <v>278277</v>
      </c>
      <c r="G117" s="70"/>
    </row>
    <row r="118" spans="1:7" ht="12.75">
      <c r="A118" s="140" t="s">
        <v>757</v>
      </c>
      <c r="B118" s="70"/>
      <c r="C118" s="51" t="s">
        <v>430</v>
      </c>
      <c r="D118" s="54"/>
      <c r="E118" s="51"/>
      <c r="F118" s="8">
        <f t="shared" si="0"/>
        <v>278277</v>
      </c>
      <c r="G118" s="70"/>
    </row>
    <row r="119" spans="1:7" ht="12.75">
      <c r="A119" s="123"/>
      <c r="B119" s="70"/>
      <c r="C119" s="51"/>
      <c r="D119" s="54"/>
      <c r="E119" s="51"/>
      <c r="F119" s="8">
        <f t="shared" si="0"/>
        <v>278277</v>
      </c>
      <c r="G119" s="70"/>
    </row>
    <row r="120" spans="1:7" ht="12.75">
      <c r="A120" s="123"/>
      <c r="B120" s="70"/>
      <c r="C120" s="51"/>
      <c r="D120" s="54"/>
      <c r="E120" s="51"/>
      <c r="F120" s="8">
        <f t="shared" si="0"/>
        <v>278277</v>
      </c>
      <c r="G120" s="8"/>
    </row>
    <row r="121" spans="1:7" ht="12.75">
      <c r="A121" s="50"/>
      <c r="B121" s="70"/>
      <c r="C121" s="51" t="s">
        <v>617</v>
      </c>
      <c r="D121" s="54"/>
      <c r="E121" s="51"/>
      <c r="F121" s="8">
        <f t="shared" si="0"/>
        <v>278277</v>
      </c>
      <c r="G121" s="8"/>
    </row>
    <row r="122" spans="1:7" ht="12.75">
      <c r="A122" s="50"/>
      <c r="B122" s="70"/>
      <c r="C122" s="51"/>
      <c r="D122" s="54"/>
      <c r="E122" s="51"/>
      <c r="F122" s="8">
        <f t="shared" si="0"/>
        <v>278277</v>
      </c>
      <c r="G122" s="8"/>
    </row>
    <row r="123" spans="1:7" ht="12.75">
      <c r="A123" s="30"/>
      <c r="B123" s="70"/>
      <c r="C123" s="52"/>
      <c r="D123" s="16"/>
      <c r="E123" s="51"/>
      <c r="F123" s="8">
        <f t="shared" si="0"/>
        <v>278277</v>
      </c>
      <c r="G123" s="8"/>
    </row>
    <row r="124" spans="1:7" ht="12.75">
      <c r="A124" s="7"/>
      <c r="B124" s="70"/>
      <c r="C124" s="52" t="s">
        <v>121</v>
      </c>
      <c r="D124" s="16"/>
      <c r="E124" s="8"/>
      <c r="F124" s="8">
        <f t="shared" si="0"/>
        <v>278277</v>
      </c>
      <c r="G124" s="8"/>
    </row>
    <row r="125" spans="1:7" ht="12.75">
      <c r="A125" s="7"/>
      <c r="B125" s="70"/>
      <c r="C125" s="52" t="s">
        <v>92</v>
      </c>
      <c r="D125" s="16"/>
      <c r="E125" s="8"/>
      <c r="F125" s="8">
        <f>F124+B125</f>
        <v>278277</v>
      </c>
      <c r="G125" s="8"/>
    </row>
    <row r="126" spans="1:7" ht="12.75">
      <c r="A126" s="7"/>
      <c r="B126" s="70"/>
      <c r="C126" s="51" t="s">
        <v>93</v>
      </c>
      <c r="D126" s="16"/>
      <c r="E126" s="8"/>
      <c r="F126" s="8">
        <f>F125+B126</f>
        <v>278277</v>
      </c>
      <c r="G126" s="8"/>
    </row>
    <row r="127" spans="1:7" ht="12.75">
      <c r="A127" s="7"/>
      <c r="C127" s="8"/>
      <c r="D127" s="8"/>
      <c r="E127" s="8"/>
      <c r="F127" s="8">
        <f>F126+B127</f>
        <v>278277</v>
      </c>
      <c r="G127" s="8"/>
    </row>
    <row r="128" spans="1:7" s="3" customFormat="1" ht="12.75">
      <c r="A128" s="9" t="s">
        <v>11</v>
      </c>
      <c r="B128" s="10"/>
      <c r="C128" s="10"/>
      <c r="D128" s="10"/>
      <c r="E128" s="15"/>
      <c r="F128" s="25">
        <f>F127</f>
        <v>278277</v>
      </c>
      <c r="G128" s="14">
        <f>SUM(G9:G127)</f>
        <v>0</v>
      </c>
    </row>
    <row r="129" ht="12.75">
      <c r="D129" s="2"/>
    </row>
    <row r="130" ht="12.75">
      <c r="D130" s="2"/>
    </row>
    <row r="131" spans="1:4" ht="12.75">
      <c r="A131" s="1" t="s">
        <v>7</v>
      </c>
      <c r="D131" s="2"/>
    </row>
    <row r="132" spans="1:7" ht="45" customHeight="1">
      <c r="A132" s="7" t="s">
        <v>8</v>
      </c>
      <c r="B132" s="8" t="s">
        <v>2</v>
      </c>
      <c r="C132" s="8" t="s">
        <v>3</v>
      </c>
      <c r="D132" s="8" t="s">
        <v>9</v>
      </c>
      <c r="E132" s="8" t="s">
        <v>13</v>
      </c>
      <c r="F132" s="11" t="s">
        <v>10</v>
      </c>
      <c r="G132" s="7" t="s">
        <v>6</v>
      </c>
    </row>
    <row r="133" spans="1:9" ht="12.75">
      <c r="A133" s="50" t="s">
        <v>463</v>
      </c>
      <c r="B133" s="16">
        <f>200*15</f>
        <v>3000</v>
      </c>
      <c r="C133" s="53" t="s">
        <v>48</v>
      </c>
      <c r="D133" s="53" t="s">
        <v>344</v>
      </c>
      <c r="E133" s="100" t="s">
        <v>224</v>
      </c>
      <c r="F133" s="16" t="s">
        <v>393</v>
      </c>
      <c r="G133" s="7">
        <f>B133</f>
        <v>3000</v>
      </c>
      <c r="H133" s="29" t="s">
        <v>345</v>
      </c>
      <c r="I133" s="29"/>
    </row>
    <row r="134" spans="1:9" ht="12.75">
      <c r="A134" s="50" t="s">
        <v>463</v>
      </c>
      <c r="B134" s="16">
        <v>6000</v>
      </c>
      <c r="C134" s="53" t="s">
        <v>48</v>
      </c>
      <c r="D134" s="53" t="s">
        <v>301</v>
      </c>
      <c r="E134" s="53" t="s">
        <v>258</v>
      </c>
      <c r="F134" s="16" t="s">
        <v>393</v>
      </c>
      <c r="G134" s="7">
        <f>G133+B134</f>
        <v>9000</v>
      </c>
      <c r="H134" s="67"/>
      <c r="I134" s="29"/>
    </row>
    <row r="135" spans="1:9" ht="12.75">
      <c r="A135" s="50" t="s">
        <v>463</v>
      </c>
      <c r="B135" s="16">
        <f>200*14</f>
        <v>2800</v>
      </c>
      <c r="C135" s="53" t="s">
        <v>48</v>
      </c>
      <c r="D135" s="53" t="s">
        <v>338</v>
      </c>
      <c r="E135" s="100" t="s">
        <v>257</v>
      </c>
      <c r="F135" s="16" t="s">
        <v>393</v>
      </c>
      <c r="G135" s="7">
        <f aca="true" t="shared" si="1" ref="G135:G251">G134+B135</f>
        <v>11800</v>
      </c>
      <c r="H135" s="67" t="s">
        <v>343</v>
      </c>
      <c r="I135" s="29"/>
    </row>
    <row r="136" spans="1:9" ht="12.75">
      <c r="A136" s="50" t="s">
        <v>463</v>
      </c>
      <c r="B136" s="16">
        <f>200*(10-6)</f>
        <v>800</v>
      </c>
      <c r="C136" s="53" t="s">
        <v>48</v>
      </c>
      <c r="D136" s="53" t="s">
        <v>333</v>
      </c>
      <c r="E136" s="100" t="s">
        <v>266</v>
      </c>
      <c r="F136" s="16" t="s">
        <v>393</v>
      </c>
      <c r="G136" s="7">
        <f t="shared" si="1"/>
        <v>12600</v>
      </c>
      <c r="H136" s="67" t="s">
        <v>332</v>
      </c>
      <c r="I136" s="29"/>
    </row>
    <row r="137" spans="1:9" ht="12.75">
      <c r="A137" s="50" t="s">
        <v>463</v>
      </c>
      <c r="B137" s="16">
        <v>6000</v>
      </c>
      <c r="C137" s="53" t="s">
        <v>48</v>
      </c>
      <c r="D137" s="53" t="s">
        <v>301</v>
      </c>
      <c r="E137" s="53" t="s">
        <v>269</v>
      </c>
      <c r="F137" s="16" t="s">
        <v>393</v>
      </c>
      <c r="G137" s="7">
        <f t="shared" si="1"/>
        <v>18600</v>
      </c>
      <c r="H137" s="67"/>
      <c r="I137" s="29"/>
    </row>
    <row r="138" spans="1:9" ht="12.75">
      <c r="A138" s="50" t="s">
        <v>463</v>
      </c>
      <c r="B138" s="16">
        <v>200</v>
      </c>
      <c r="C138" s="53" t="s">
        <v>48</v>
      </c>
      <c r="D138" s="53" t="s">
        <v>302</v>
      </c>
      <c r="E138" s="100" t="s">
        <v>249</v>
      </c>
      <c r="F138" s="16" t="s">
        <v>393</v>
      </c>
      <c r="G138" s="7">
        <f t="shared" si="1"/>
        <v>18800</v>
      </c>
      <c r="H138" s="67" t="s">
        <v>318</v>
      </c>
      <c r="I138" s="29"/>
    </row>
    <row r="139" spans="1:9" ht="12.75">
      <c r="A139" s="50" t="s">
        <v>463</v>
      </c>
      <c r="B139" s="16">
        <v>200</v>
      </c>
      <c r="C139" s="53" t="s">
        <v>48</v>
      </c>
      <c r="D139" s="53" t="s">
        <v>304</v>
      </c>
      <c r="E139" s="100" t="s">
        <v>289</v>
      </c>
      <c r="F139" s="16" t="s">
        <v>393</v>
      </c>
      <c r="G139" s="7">
        <f t="shared" si="1"/>
        <v>19000</v>
      </c>
      <c r="H139" s="67" t="s">
        <v>303</v>
      </c>
      <c r="I139" s="29"/>
    </row>
    <row r="140" spans="1:9" ht="12.75">
      <c r="A140" s="50" t="s">
        <v>463</v>
      </c>
      <c r="B140" s="16"/>
      <c r="C140" s="53" t="s">
        <v>48</v>
      </c>
      <c r="D140" s="53" t="s">
        <v>346</v>
      </c>
      <c r="E140" s="100" t="s">
        <v>295</v>
      </c>
      <c r="F140" s="16" t="s">
        <v>393</v>
      </c>
      <c r="G140" s="7">
        <f t="shared" si="1"/>
        <v>19000</v>
      </c>
      <c r="H140" s="67" t="s">
        <v>398</v>
      </c>
      <c r="I140" s="29"/>
    </row>
    <row r="141" spans="1:9" ht="12.75">
      <c r="A141" s="50" t="s">
        <v>463</v>
      </c>
      <c r="B141" s="16">
        <f>200*(30-1)</f>
        <v>5800</v>
      </c>
      <c r="C141" s="53" t="s">
        <v>48</v>
      </c>
      <c r="D141" s="53" t="s">
        <v>394</v>
      </c>
      <c r="E141" s="53" t="s">
        <v>310</v>
      </c>
      <c r="F141" s="16" t="s">
        <v>393</v>
      </c>
      <c r="G141" s="7">
        <f t="shared" si="1"/>
        <v>24800</v>
      </c>
      <c r="H141" s="67" t="s">
        <v>311</v>
      </c>
      <c r="I141" s="29"/>
    </row>
    <row r="142" spans="1:9" ht="12.75">
      <c r="A142" s="50" t="s">
        <v>463</v>
      </c>
      <c r="B142" s="16">
        <f>200*(30-18)</f>
        <v>2400</v>
      </c>
      <c r="C142" s="53" t="s">
        <v>48</v>
      </c>
      <c r="D142" s="53" t="s">
        <v>395</v>
      </c>
      <c r="E142" s="53" t="s">
        <v>396</v>
      </c>
      <c r="F142" s="16" t="s">
        <v>393</v>
      </c>
      <c r="G142" s="7">
        <f t="shared" si="1"/>
        <v>27200</v>
      </c>
      <c r="H142" s="67" t="s">
        <v>415</v>
      </c>
      <c r="I142" s="29"/>
    </row>
    <row r="143" spans="1:9" ht="12.75">
      <c r="A143" s="50" t="s">
        <v>463</v>
      </c>
      <c r="B143" s="16">
        <f>200*(30-21)</f>
        <v>1800</v>
      </c>
      <c r="C143" s="53" t="s">
        <v>48</v>
      </c>
      <c r="D143" s="53" t="s">
        <v>402</v>
      </c>
      <c r="E143" s="53" t="s">
        <v>400</v>
      </c>
      <c r="F143" s="16" t="s">
        <v>393</v>
      </c>
      <c r="G143" s="7">
        <f t="shared" si="1"/>
        <v>29000</v>
      </c>
      <c r="H143" s="67" t="s">
        <v>401</v>
      </c>
      <c r="I143" s="29"/>
    </row>
    <row r="144" spans="1:9" ht="12.75">
      <c r="A144" s="50" t="s">
        <v>463</v>
      </c>
      <c r="B144" s="16">
        <f>200*(30-23)</f>
        <v>1400</v>
      </c>
      <c r="C144" s="53" t="s">
        <v>48</v>
      </c>
      <c r="D144" s="53" t="s">
        <v>428</v>
      </c>
      <c r="E144" s="53" t="s">
        <v>288</v>
      </c>
      <c r="F144" s="16" t="s">
        <v>393</v>
      </c>
      <c r="G144" s="7">
        <f t="shared" si="1"/>
        <v>30400</v>
      </c>
      <c r="H144" s="67"/>
      <c r="I144" s="29"/>
    </row>
    <row r="145" spans="1:9" ht="12.75">
      <c r="A145" s="50" t="s">
        <v>463</v>
      </c>
      <c r="B145" s="16">
        <f>200*(30-24)</f>
        <v>1200</v>
      </c>
      <c r="C145" s="53" t="s">
        <v>48</v>
      </c>
      <c r="D145" s="53" t="s">
        <v>457</v>
      </c>
      <c r="E145" s="53" t="s">
        <v>455</v>
      </c>
      <c r="F145" s="16" t="s">
        <v>393</v>
      </c>
      <c r="G145" s="7">
        <f t="shared" si="1"/>
        <v>31600</v>
      </c>
      <c r="H145" s="67" t="s">
        <v>456</v>
      </c>
      <c r="I145" s="29"/>
    </row>
    <row r="146" spans="1:9" ht="12.75">
      <c r="A146" s="50" t="s">
        <v>463</v>
      </c>
      <c r="B146" s="16">
        <f>200*(28-26)</f>
        <v>400</v>
      </c>
      <c r="C146" s="53" t="s">
        <v>48</v>
      </c>
      <c r="D146" s="53" t="s">
        <v>473</v>
      </c>
      <c r="E146" s="100" t="s">
        <v>296</v>
      </c>
      <c r="F146" s="16" t="s">
        <v>393</v>
      </c>
      <c r="G146" s="7">
        <f t="shared" si="1"/>
        <v>32000</v>
      </c>
      <c r="H146" s="67" t="s">
        <v>305</v>
      </c>
      <c r="I146" s="29"/>
    </row>
    <row r="147" spans="1:9" ht="12.75">
      <c r="A147" s="50" t="s">
        <v>463</v>
      </c>
      <c r="B147" s="16">
        <f>200*(29-26)</f>
        <v>600</v>
      </c>
      <c r="C147" s="53" t="s">
        <v>48</v>
      </c>
      <c r="D147" s="53" t="s">
        <v>472</v>
      </c>
      <c r="E147" s="100" t="s">
        <v>365</v>
      </c>
      <c r="F147" s="16" t="s">
        <v>393</v>
      </c>
      <c r="G147" s="7">
        <f t="shared" si="1"/>
        <v>32600</v>
      </c>
      <c r="H147" s="67" t="s">
        <v>354</v>
      </c>
      <c r="I147" s="29"/>
    </row>
    <row r="148" spans="1:9" ht="12.75">
      <c r="A148" s="50" t="s">
        <v>463</v>
      </c>
      <c r="B148" s="16">
        <v>400</v>
      </c>
      <c r="C148" s="53" t="s">
        <v>48</v>
      </c>
      <c r="D148" s="53" t="s">
        <v>475</v>
      </c>
      <c r="E148" s="53" t="s">
        <v>474</v>
      </c>
      <c r="F148" s="16" t="s">
        <v>393</v>
      </c>
      <c r="G148" s="7">
        <f t="shared" si="1"/>
        <v>33000</v>
      </c>
      <c r="H148" s="67" t="s">
        <v>476</v>
      </c>
      <c r="I148" s="29"/>
    </row>
    <row r="149" spans="1:9" ht="12.75">
      <c r="A149" s="50" t="s">
        <v>429</v>
      </c>
      <c r="B149" s="16">
        <v>6000</v>
      </c>
      <c r="C149" s="68" t="s">
        <v>48</v>
      </c>
      <c r="D149" s="68" t="s">
        <v>301</v>
      </c>
      <c r="E149" s="68" t="s">
        <v>251</v>
      </c>
      <c r="F149" s="16" t="s">
        <v>393</v>
      </c>
      <c r="G149" s="7">
        <f t="shared" si="1"/>
        <v>39000</v>
      </c>
      <c r="H149" s="67"/>
      <c r="I149" s="29"/>
    </row>
    <row r="150" spans="1:9" ht="12.75">
      <c r="A150" s="50" t="s">
        <v>429</v>
      </c>
      <c r="B150" s="16">
        <f>200*23</f>
        <v>4600</v>
      </c>
      <c r="C150" s="68" t="s">
        <v>48</v>
      </c>
      <c r="D150" s="68" t="s">
        <v>427</v>
      </c>
      <c r="E150" s="100" t="s">
        <v>288</v>
      </c>
      <c r="F150" s="16" t="s">
        <v>393</v>
      </c>
      <c r="G150" s="7">
        <f t="shared" si="1"/>
        <v>43600</v>
      </c>
      <c r="H150" s="67"/>
      <c r="I150" s="29"/>
    </row>
    <row r="151" spans="1:9" ht="12.75">
      <c r="A151" s="50" t="s">
        <v>429</v>
      </c>
      <c r="B151" s="16">
        <v>6000</v>
      </c>
      <c r="C151" s="68" t="s">
        <v>48</v>
      </c>
      <c r="D151" s="68" t="s">
        <v>301</v>
      </c>
      <c r="E151" s="68" t="s">
        <v>289</v>
      </c>
      <c r="F151" s="16" t="s">
        <v>393</v>
      </c>
      <c r="G151" s="7">
        <f t="shared" si="1"/>
        <v>49600</v>
      </c>
      <c r="H151" s="67"/>
      <c r="I151" s="29"/>
    </row>
    <row r="152" spans="1:9" ht="12.75">
      <c r="A152" s="50" t="s">
        <v>429</v>
      </c>
      <c r="B152" s="16">
        <v>6000</v>
      </c>
      <c r="C152" s="68" t="s">
        <v>48</v>
      </c>
      <c r="D152" s="68" t="s">
        <v>301</v>
      </c>
      <c r="E152" s="68" t="s">
        <v>292</v>
      </c>
      <c r="F152" s="16" t="s">
        <v>393</v>
      </c>
      <c r="G152" s="7">
        <f t="shared" si="1"/>
        <v>55600</v>
      </c>
      <c r="H152" s="67" t="s">
        <v>388</v>
      </c>
      <c r="I152" s="29"/>
    </row>
    <row r="153" spans="1:9" ht="12.75">
      <c r="A153" s="50" t="s">
        <v>429</v>
      </c>
      <c r="B153" s="16">
        <f>200*26</f>
        <v>5200</v>
      </c>
      <c r="C153" s="68" t="s">
        <v>48</v>
      </c>
      <c r="D153" s="68" t="s">
        <v>458</v>
      </c>
      <c r="E153" s="100" t="s">
        <v>296</v>
      </c>
      <c r="F153" s="16" t="s">
        <v>393</v>
      </c>
      <c r="G153" s="7">
        <f t="shared" si="1"/>
        <v>60800</v>
      </c>
      <c r="H153" s="67" t="s">
        <v>305</v>
      </c>
      <c r="I153" s="29"/>
    </row>
    <row r="154" spans="1:9" ht="12.75">
      <c r="A154" s="50" t="s">
        <v>429</v>
      </c>
      <c r="B154" s="16">
        <f>200*(30-4)</f>
        <v>5200</v>
      </c>
      <c r="C154" s="68" t="s">
        <v>48</v>
      </c>
      <c r="D154" s="68" t="s">
        <v>314</v>
      </c>
      <c r="E154" s="68" t="s">
        <v>315</v>
      </c>
      <c r="F154" s="16" t="s">
        <v>393</v>
      </c>
      <c r="G154" s="7">
        <f t="shared" si="1"/>
        <v>66000</v>
      </c>
      <c r="H154" s="67" t="s">
        <v>316</v>
      </c>
      <c r="I154" s="29"/>
    </row>
    <row r="155" spans="1:9" ht="12.75">
      <c r="A155" s="50" t="s">
        <v>429</v>
      </c>
      <c r="B155" s="16">
        <f>200*(30-13)</f>
        <v>3400</v>
      </c>
      <c r="C155" s="68" t="s">
        <v>48</v>
      </c>
      <c r="D155" s="68" t="s">
        <v>351</v>
      </c>
      <c r="E155" s="68" t="s">
        <v>348</v>
      </c>
      <c r="F155" s="16" t="s">
        <v>393</v>
      </c>
      <c r="G155" s="7">
        <f t="shared" si="1"/>
        <v>69400</v>
      </c>
      <c r="H155" s="67" t="s">
        <v>350</v>
      </c>
      <c r="I155" s="29"/>
    </row>
    <row r="156" spans="1:9" ht="12.75">
      <c r="A156" s="50" t="s">
        <v>429</v>
      </c>
      <c r="B156" s="16">
        <f>200*(30-14)</f>
        <v>3200</v>
      </c>
      <c r="C156" s="68" t="s">
        <v>48</v>
      </c>
      <c r="D156" s="68" t="s">
        <v>347</v>
      </c>
      <c r="E156" s="68" t="s">
        <v>308</v>
      </c>
      <c r="F156" s="16" t="s">
        <v>393</v>
      </c>
      <c r="G156" s="7">
        <f t="shared" si="1"/>
        <v>72600</v>
      </c>
      <c r="H156" s="67" t="s">
        <v>349</v>
      </c>
      <c r="I156" s="29"/>
    </row>
    <row r="157" spans="1:12" ht="12.75">
      <c r="A157" s="50" t="s">
        <v>429</v>
      </c>
      <c r="B157" s="16">
        <f>250*28</f>
        <v>7000</v>
      </c>
      <c r="C157" s="99" t="s">
        <v>48</v>
      </c>
      <c r="D157" s="99" t="s">
        <v>471</v>
      </c>
      <c r="E157" s="100" t="s">
        <v>241</v>
      </c>
      <c r="F157" s="16" t="s">
        <v>393</v>
      </c>
      <c r="G157" s="7">
        <f t="shared" si="1"/>
        <v>79600</v>
      </c>
      <c r="H157" s="67" t="s">
        <v>470</v>
      </c>
      <c r="I157" s="29"/>
      <c r="J157" s="46"/>
      <c r="K157" s="46"/>
      <c r="L157" s="46"/>
    </row>
    <row r="158" spans="1:9" ht="12.75">
      <c r="A158" s="50" t="s">
        <v>429</v>
      </c>
      <c r="B158" s="16">
        <v>6000</v>
      </c>
      <c r="C158" s="98" t="s">
        <v>48</v>
      </c>
      <c r="D158" s="98" t="s">
        <v>301</v>
      </c>
      <c r="E158" s="98" t="s">
        <v>130</v>
      </c>
      <c r="F158" s="16" t="s">
        <v>393</v>
      </c>
      <c r="G158" s="7">
        <f t="shared" si="1"/>
        <v>85600</v>
      </c>
      <c r="H158" s="67"/>
      <c r="I158" s="29"/>
    </row>
    <row r="159" spans="1:9" ht="12.75">
      <c r="A159" s="50" t="s">
        <v>429</v>
      </c>
      <c r="B159" s="16">
        <f>200*(30-23)</f>
        <v>1400</v>
      </c>
      <c r="C159" s="98" t="s">
        <v>48</v>
      </c>
      <c r="D159" s="98" t="s">
        <v>431</v>
      </c>
      <c r="E159" s="98" t="s">
        <v>450</v>
      </c>
      <c r="F159" s="16" t="s">
        <v>393</v>
      </c>
      <c r="G159" s="7">
        <f t="shared" si="1"/>
        <v>87000</v>
      </c>
      <c r="H159" s="67" t="s">
        <v>451</v>
      </c>
      <c r="I159" s="29"/>
    </row>
    <row r="160" spans="1:9" ht="12.75">
      <c r="A160" s="50" t="s">
        <v>429</v>
      </c>
      <c r="B160" s="16">
        <v>200</v>
      </c>
      <c r="C160" s="98" t="s">
        <v>48</v>
      </c>
      <c r="D160" s="98" t="s">
        <v>490</v>
      </c>
      <c r="E160" s="98" t="s">
        <v>478</v>
      </c>
      <c r="F160" s="16" t="s">
        <v>393</v>
      </c>
      <c r="G160" s="7">
        <f t="shared" si="1"/>
        <v>87200</v>
      </c>
      <c r="H160" s="67" t="s">
        <v>491</v>
      </c>
      <c r="I160" s="29"/>
    </row>
    <row r="161" spans="1:9" ht="12.75">
      <c r="A161" s="50" t="s">
        <v>425</v>
      </c>
      <c r="B161" s="16">
        <f>250*(21-9)</f>
        <v>3000</v>
      </c>
      <c r="C161" s="109" t="s">
        <v>48</v>
      </c>
      <c r="D161" s="109" t="s">
        <v>403</v>
      </c>
      <c r="E161" s="100" t="s">
        <v>334</v>
      </c>
      <c r="F161" s="16" t="s">
        <v>393</v>
      </c>
      <c r="G161" s="7">
        <f t="shared" si="1"/>
        <v>90200</v>
      </c>
      <c r="H161" s="67" t="s">
        <v>426</v>
      </c>
      <c r="I161" s="29"/>
    </row>
    <row r="162" spans="1:9" ht="12.75">
      <c r="A162" s="50" t="s">
        <v>425</v>
      </c>
      <c r="B162" s="16">
        <f>250*(27-13)</f>
        <v>3500</v>
      </c>
      <c r="C162" s="109" t="s">
        <v>48</v>
      </c>
      <c r="D162" s="109" t="s">
        <v>459</v>
      </c>
      <c r="E162" s="100" t="s">
        <v>365</v>
      </c>
      <c r="F162" s="16" t="s">
        <v>393</v>
      </c>
      <c r="G162" s="7">
        <f t="shared" si="1"/>
        <v>93700</v>
      </c>
      <c r="H162" s="67" t="s">
        <v>354</v>
      </c>
      <c r="I162" s="29"/>
    </row>
    <row r="163" spans="1:9" ht="12.75">
      <c r="A163" s="50" t="s">
        <v>342</v>
      </c>
      <c r="B163" s="16">
        <f>200*(30-14)</f>
        <v>3200</v>
      </c>
      <c r="C163" s="110" t="s">
        <v>48</v>
      </c>
      <c r="D163" s="110" t="s">
        <v>352</v>
      </c>
      <c r="E163" s="110" t="s">
        <v>224</v>
      </c>
      <c r="F163" s="16" t="s">
        <v>393</v>
      </c>
      <c r="G163" s="7">
        <f t="shared" si="1"/>
        <v>96900</v>
      </c>
      <c r="H163" s="67" t="s">
        <v>353</v>
      </c>
      <c r="I163" s="29"/>
    </row>
    <row r="164" spans="1:9" ht="12.75">
      <c r="A164" s="50" t="s">
        <v>468</v>
      </c>
      <c r="B164" s="16">
        <f>150*3</f>
        <v>450</v>
      </c>
      <c r="C164" s="124" t="s">
        <v>48</v>
      </c>
      <c r="D164" s="124" t="s">
        <v>499</v>
      </c>
      <c r="E164" s="124" t="s">
        <v>478</v>
      </c>
      <c r="F164" s="16" t="s">
        <v>393</v>
      </c>
      <c r="G164" s="7">
        <f t="shared" si="1"/>
        <v>97350</v>
      </c>
      <c r="H164" s="67" t="s">
        <v>477</v>
      </c>
      <c r="I164" s="29"/>
    </row>
    <row r="165" spans="1:9" ht="12.75">
      <c r="A165" s="50" t="s">
        <v>468</v>
      </c>
      <c r="B165" s="16">
        <f>150*2</f>
        <v>300</v>
      </c>
      <c r="C165" s="124" t="s">
        <v>48</v>
      </c>
      <c r="D165" s="124" t="s">
        <v>475</v>
      </c>
      <c r="E165" s="124" t="s">
        <v>479</v>
      </c>
      <c r="F165" s="16" t="s">
        <v>393</v>
      </c>
      <c r="G165" s="7">
        <f t="shared" si="1"/>
        <v>97650</v>
      </c>
      <c r="H165" s="67" t="s">
        <v>498</v>
      </c>
      <c r="I165" s="29"/>
    </row>
    <row r="166" spans="1:9" ht="12.75">
      <c r="A166" s="50" t="s">
        <v>306</v>
      </c>
      <c r="B166" s="16">
        <v>5000</v>
      </c>
      <c r="C166" s="54" t="s">
        <v>233</v>
      </c>
      <c r="D166" s="54" t="s">
        <v>307</v>
      </c>
      <c r="E166" s="54" t="s">
        <v>308</v>
      </c>
      <c r="F166" s="16" t="s">
        <v>393</v>
      </c>
      <c r="G166" s="7">
        <f t="shared" si="1"/>
        <v>102650</v>
      </c>
      <c r="H166" s="67" t="s">
        <v>309</v>
      </c>
      <c r="I166" s="29"/>
    </row>
    <row r="167" spans="1:9" ht="12.75">
      <c r="A167" s="50" t="s">
        <v>506</v>
      </c>
      <c r="B167" s="16">
        <v>3000</v>
      </c>
      <c r="C167" s="54" t="s">
        <v>48</v>
      </c>
      <c r="D167" s="54" t="s">
        <v>317</v>
      </c>
      <c r="E167" s="54" t="s">
        <v>65</v>
      </c>
      <c r="F167" s="16" t="s">
        <v>393</v>
      </c>
      <c r="G167" s="7">
        <f t="shared" si="1"/>
        <v>105650</v>
      </c>
      <c r="H167" s="67"/>
      <c r="I167" s="29"/>
    </row>
    <row r="168" spans="1:9" ht="12.75">
      <c r="A168" s="50" t="s">
        <v>355</v>
      </c>
      <c r="B168" s="16">
        <v>3000</v>
      </c>
      <c r="C168" s="54" t="s">
        <v>233</v>
      </c>
      <c r="D168" s="54" t="s">
        <v>370</v>
      </c>
      <c r="E168" s="54" t="s">
        <v>269</v>
      </c>
      <c r="F168" s="16" t="s">
        <v>391</v>
      </c>
      <c r="G168" s="7">
        <f t="shared" si="1"/>
        <v>108650</v>
      </c>
      <c r="H168" s="67"/>
      <c r="I168" s="29"/>
    </row>
    <row r="169" spans="1:9" ht="12.75">
      <c r="A169" s="116">
        <v>40114</v>
      </c>
      <c r="B169" s="114">
        <v>394</v>
      </c>
      <c r="C169" s="114" t="s">
        <v>233</v>
      </c>
      <c r="D169" s="117" t="s">
        <v>372</v>
      </c>
      <c r="E169" s="54" t="s">
        <v>293</v>
      </c>
      <c r="F169" s="16" t="s">
        <v>392</v>
      </c>
      <c r="G169" s="7">
        <f t="shared" si="1"/>
        <v>109044</v>
      </c>
      <c r="H169" s="67"/>
      <c r="I169" s="29"/>
    </row>
    <row r="170" spans="1:9" ht="12.75">
      <c r="A170" s="116">
        <v>40115</v>
      </c>
      <c r="B170" s="114">
        <v>38</v>
      </c>
      <c r="C170" s="114" t="s">
        <v>373</v>
      </c>
      <c r="D170" s="117" t="s">
        <v>374</v>
      </c>
      <c r="E170" s="54" t="s">
        <v>293</v>
      </c>
      <c r="F170" s="16" t="s">
        <v>392</v>
      </c>
      <c r="G170" s="7">
        <f t="shared" si="1"/>
        <v>109082</v>
      </c>
      <c r="H170" s="67"/>
      <c r="I170" s="29"/>
    </row>
    <row r="171" spans="1:9" ht="12.75">
      <c r="A171" s="116">
        <v>30</v>
      </c>
      <c r="B171" s="114">
        <v>38</v>
      </c>
      <c r="C171" s="114" t="s">
        <v>373</v>
      </c>
      <c r="D171" s="117" t="s">
        <v>374</v>
      </c>
      <c r="E171" s="54" t="s">
        <v>293</v>
      </c>
      <c r="F171" s="16" t="s">
        <v>392</v>
      </c>
      <c r="G171" s="7">
        <f t="shared" si="1"/>
        <v>109120</v>
      </c>
      <c r="H171" s="67"/>
      <c r="I171" s="29"/>
    </row>
    <row r="172" spans="1:9" ht="12.75">
      <c r="A172" s="116">
        <v>40117</v>
      </c>
      <c r="B172" s="114">
        <v>1150</v>
      </c>
      <c r="C172" s="114" t="s">
        <v>373</v>
      </c>
      <c r="D172" s="117" t="s">
        <v>375</v>
      </c>
      <c r="E172" s="54" t="s">
        <v>293</v>
      </c>
      <c r="F172" s="16" t="s">
        <v>392</v>
      </c>
      <c r="G172" s="7">
        <f t="shared" si="1"/>
        <v>110270</v>
      </c>
      <c r="H172" s="67"/>
      <c r="I172" s="29"/>
    </row>
    <row r="173" spans="1:9" ht="12.75">
      <c r="A173" s="115">
        <v>40119</v>
      </c>
      <c r="B173" s="114">
        <v>38</v>
      </c>
      <c r="C173" s="114" t="s">
        <v>373</v>
      </c>
      <c r="D173" s="117" t="s">
        <v>376</v>
      </c>
      <c r="E173" s="54" t="s">
        <v>293</v>
      </c>
      <c r="F173" s="16" t="s">
        <v>392</v>
      </c>
      <c r="G173" s="7">
        <f t="shared" si="1"/>
        <v>110308</v>
      </c>
      <c r="H173" s="67"/>
      <c r="I173" s="29"/>
    </row>
    <row r="174" spans="1:9" ht="12.75">
      <c r="A174" s="115">
        <v>40120</v>
      </c>
      <c r="B174" s="114">
        <v>556</v>
      </c>
      <c r="C174" s="114" t="s">
        <v>373</v>
      </c>
      <c r="D174" s="117" t="s">
        <v>377</v>
      </c>
      <c r="E174" s="54" t="s">
        <v>293</v>
      </c>
      <c r="F174" s="16" t="s">
        <v>392</v>
      </c>
      <c r="G174" s="7">
        <f t="shared" si="1"/>
        <v>110864</v>
      </c>
      <c r="H174" s="67"/>
      <c r="I174" s="29"/>
    </row>
    <row r="175" spans="1:9" ht="12.75">
      <c r="A175" s="116">
        <v>40122</v>
      </c>
      <c r="B175" s="114">
        <v>38</v>
      </c>
      <c r="C175" s="114" t="s">
        <v>373</v>
      </c>
      <c r="D175" s="117" t="s">
        <v>376</v>
      </c>
      <c r="E175" s="54" t="s">
        <v>293</v>
      </c>
      <c r="F175" s="16" t="s">
        <v>392</v>
      </c>
      <c r="G175" s="7">
        <f t="shared" si="1"/>
        <v>110902</v>
      </c>
      <c r="H175" s="67"/>
      <c r="I175" s="29"/>
    </row>
    <row r="176" spans="1:9" ht="12.75">
      <c r="A176" s="116">
        <v>40122</v>
      </c>
      <c r="B176" s="114">
        <v>994</v>
      </c>
      <c r="C176" s="114" t="s">
        <v>233</v>
      </c>
      <c r="D176" s="117" t="s">
        <v>378</v>
      </c>
      <c r="E176" s="54" t="s">
        <v>293</v>
      </c>
      <c r="F176" s="16" t="s">
        <v>392</v>
      </c>
      <c r="G176" s="7">
        <f t="shared" si="1"/>
        <v>111896</v>
      </c>
      <c r="H176" s="67"/>
      <c r="I176" s="29"/>
    </row>
    <row r="177" spans="1:9" ht="12.75">
      <c r="A177" s="116">
        <v>40123</v>
      </c>
      <c r="B177" s="114">
        <v>419</v>
      </c>
      <c r="C177" s="114" t="s">
        <v>379</v>
      </c>
      <c r="D177" s="117" t="s">
        <v>380</v>
      </c>
      <c r="E177" s="54" t="s">
        <v>293</v>
      </c>
      <c r="F177" s="16" t="s">
        <v>392</v>
      </c>
      <c r="G177" s="7">
        <f t="shared" si="1"/>
        <v>112315</v>
      </c>
      <c r="H177" s="67"/>
      <c r="I177" s="29"/>
    </row>
    <row r="178" spans="1:9" ht="12.75">
      <c r="A178" s="116">
        <v>40123</v>
      </c>
      <c r="B178" s="114">
        <v>124</v>
      </c>
      <c r="C178" s="114" t="s">
        <v>379</v>
      </c>
      <c r="D178" s="117" t="s">
        <v>381</v>
      </c>
      <c r="E178" s="54" t="s">
        <v>293</v>
      </c>
      <c r="F178" s="16" t="s">
        <v>392</v>
      </c>
      <c r="G178" s="7">
        <f t="shared" si="1"/>
        <v>112439</v>
      </c>
      <c r="H178" s="67"/>
      <c r="I178" s="29"/>
    </row>
    <row r="179" spans="1:9" ht="12.75">
      <c r="A179" s="116">
        <v>40124</v>
      </c>
      <c r="B179" s="114">
        <v>35</v>
      </c>
      <c r="C179" s="114" t="s">
        <v>373</v>
      </c>
      <c r="D179" s="114" t="s">
        <v>382</v>
      </c>
      <c r="E179" s="54" t="s">
        <v>293</v>
      </c>
      <c r="F179" s="16" t="s">
        <v>392</v>
      </c>
      <c r="G179" s="7">
        <f t="shared" si="1"/>
        <v>112474</v>
      </c>
      <c r="H179" s="67"/>
      <c r="I179" s="29"/>
    </row>
    <row r="180" spans="1:9" ht="12.75">
      <c r="A180" s="116">
        <v>40125</v>
      </c>
      <c r="B180" s="114">
        <v>38</v>
      </c>
      <c r="C180" s="114" t="s">
        <v>373</v>
      </c>
      <c r="D180" s="114" t="s">
        <v>376</v>
      </c>
      <c r="E180" s="54" t="s">
        <v>293</v>
      </c>
      <c r="F180" s="16" t="s">
        <v>392</v>
      </c>
      <c r="G180" s="7">
        <f t="shared" si="1"/>
        <v>112512</v>
      </c>
      <c r="H180" s="67"/>
      <c r="I180" s="29"/>
    </row>
    <row r="181" spans="1:9" ht="12.75">
      <c r="A181" s="116">
        <v>40128</v>
      </c>
      <c r="B181" s="114">
        <v>38</v>
      </c>
      <c r="C181" s="114" t="s">
        <v>373</v>
      </c>
      <c r="D181" s="114" t="s">
        <v>376</v>
      </c>
      <c r="E181" s="54" t="s">
        <v>293</v>
      </c>
      <c r="F181" s="16" t="s">
        <v>392</v>
      </c>
      <c r="G181" s="7">
        <f t="shared" si="1"/>
        <v>112550</v>
      </c>
      <c r="H181" s="67"/>
      <c r="I181" s="29"/>
    </row>
    <row r="182" spans="1:9" ht="12.75">
      <c r="A182" s="116">
        <v>40129</v>
      </c>
      <c r="B182" s="114">
        <v>864</v>
      </c>
      <c r="C182" s="114" t="s">
        <v>233</v>
      </c>
      <c r="D182" s="114" t="s">
        <v>378</v>
      </c>
      <c r="E182" s="54" t="s">
        <v>293</v>
      </c>
      <c r="F182" s="16" t="s">
        <v>392</v>
      </c>
      <c r="G182" s="7">
        <f t="shared" si="1"/>
        <v>113414</v>
      </c>
      <c r="H182" s="67"/>
      <c r="I182" s="29"/>
    </row>
    <row r="183" spans="1:9" ht="12.75">
      <c r="A183" s="116">
        <v>40131</v>
      </c>
      <c r="B183" s="114">
        <v>38</v>
      </c>
      <c r="C183" s="114" t="s">
        <v>373</v>
      </c>
      <c r="D183" s="114" t="s">
        <v>376</v>
      </c>
      <c r="E183" s="54" t="s">
        <v>293</v>
      </c>
      <c r="F183" s="16" t="s">
        <v>392</v>
      </c>
      <c r="G183" s="7">
        <f t="shared" si="1"/>
        <v>113452</v>
      </c>
      <c r="H183" s="67"/>
      <c r="I183" s="29"/>
    </row>
    <row r="184" spans="1:9" ht="12.75">
      <c r="A184" s="116">
        <v>40132</v>
      </c>
      <c r="B184" s="114">
        <v>35</v>
      </c>
      <c r="C184" s="114" t="s">
        <v>373</v>
      </c>
      <c r="D184" s="117" t="s">
        <v>382</v>
      </c>
      <c r="E184" s="54" t="s">
        <v>293</v>
      </c>
      <c r="F184" s="16" t="s">
        <v>392</v>
      </c>
      <c r="G184" s="7">
        <f t="shared" si="1"/>
        <v>113487</v>
      </c>
      <c r="H184" s="67"/>
      <c r="I184" s="29"/>
    </row>
    <row r="185" spans="1:9" ht="12.75">
      <c r="A185" s="115">
        <v>40132</v>
      </c>
      <c r="B185" s="114">
        <v>1000</v>
      </c>
      <c r="C185" s="114" t="s">
        <v>48</v>
      </c>
      <c r="D185" s="117"/>
      <c r="E185" s="54" t="s">
        <v>293</v>
      </c>
      <c r="F185" s="16" t="s">
        <v>393</v>
      </c>
      <c r="G185" s="7">
        <f t="shared" si="1"/>
        <v>114487</v>
      </c>
      <c r="H185" s="67"/>
      <c r="I185" s="29"/>
    </row>
    <row r="186" spans="1:9" ht="12.75">
      <c r="A186" s="122">
        <v>40134</v>
      </c>
      <c r="B186" s="16">
        <v>600</v>
      </c>
      <c r="C186" s="16" t="s">
        <v>373</v>
      </c>
      <c r="D186" s="54" t="s">
        <v>377</v>
      </c>
      <c r="E186" s="54" t="s">
        <v>293</v>
      </c>
      <c r="F186" s="16" t="s">
        <v>392</v>
      </c>
      <c r="G186" s="7">
        <f t="shared" si="1"/>
        <v>115087</v>
      </c>
      <c r="H186" s="67"/>
      <c r="I186" s="29"/>
    </row>
    <row r="187" spans="1:9" ht="12.75">
      <c r="A187" s="122">
        <v>40134</v>
      </c>
      <c r="B187" s="16">
        <v>296</v>
      </c>
      <c r="C187" s="16" t="s">
        <v>233</v>
      </c>
      <c r="D187" s="54" t="s">
        <v>417</v>
      </c>
      <c r="E187" s="54" t="s">
        <v>293</v>
      </c>
      <c r="F187" s="16" t="s">
        <v>392</v>
      </c>
      <c r="G187" s="7">
        <f t="shared" si="1"/>
        <v>115383</v>
      </c>
      <c r="H187" s="67"/>
      <c r="I187" s="29"/>
    </row>
    <row r="188" spans="1:9" ht="12.75">
      <c r="A188" s="122">
        <v>40134</v>
      </c>
      <c r="B188" s="16">
        <v>480</v>
      </c>
      <c r="C188" s="16" t="s">
        <v>379</v>
      </c>
      <c r="D188" s="54" t="s">
        <v>418</v>
      </c>
      <c r="E188" s="54" t="s">
        <v>293</v>
      </c>
      <c r="F188" s="16" t="s">
        <v>392</v>
      </c>
      <c r="G188" s="7">
        <f t="shared" si="1"/>
        <v>115863</v>
      </c>
      <c r="H188" s="67"/>
      <c r="I188" s="29"/>
    </row>
    <row r="189" spans="1:9" ht="12.75">
      <c r="A189" s="122">
        <v>40134</v>
      </c>
      <c r="B189" s="16">
        <v>108</v>
      </c>
      <c r="C189" s="16" t="s">
        <v>373</v>
      </c>
      <c r="D189" s="54" t="s">
        <v>419</v>
      </c>
      <c r="E189" s="54" t="s">
        <v>293</v>
      </c>
      <c r="F189" s="16" t="s">
        <v>392</v>
      </c>
      <c r="G189" s="7">
        <f t="shared" si="1"/>
        <v>115971</v>
      </c>
      <c r="H189" s="67"/>
      <c r="I189" s="29"/>
    </row>
    <row r="190" spans="1:9" ht="12.75">
      <c r="A190" s="122">
        <v>40135</v>
      </c>
      <c r="B190" s="16">
        <v>35</v>
      </c>
      <c r="C190" s="16" t="s">
        <v>373</v>
      </c>
      <c r="D190" s="54" t="s">
        <v>382</v>
      </c>
      <c r="E190" s="54" t="s">
        <v>293</v>
      </c>
      <c r="F190" s="16" t="s">
        <v>392</v>
      </c>
      <c r="G190" s="7">
        <f t="shared" si="1"/>
        <v>116006</v>
      </c>
      <c r="H190" s="67"/>
      <c r="I190" s="29"/>
    </row>
    <row r="191" spans="1:9" ht="12.75">
      <c r="A191" s="122">
        <v>40134</v>
      </c>
      <c r="B191" s="16">
        <v>16</v>
      </c>
      <c r="C191" s="16" t="s">
        <v>373</v>
      </c>
      <c r="D191" s="54" t="s">
        <v>420</v>
      </c>
      <c r="E191" s="54" t="s">
        <v>293</v>
      </c>
      <c r="F191" s="16" t="s">
        <v>392</v>
      </c>
      <c r="G191" s="7">
        <f t="shared" si="1"/>
        <v>116022</v>
      </c>
      <c r="H191" s="67"/>
      <c r="I191" s="29"/>
    </row>
    <row r="192" spans="1:9" ht="12.75">
      <c r="A192" s="122">
        <v>40137</v>
      </c>
      <c r="B192" s="16">
        <v>1200</v>
      </c>
      <c r="C192" s="16"/>
      <c r="D192" s="54" t="s">
        <v>421</v>
      </c>
      <c r="E192" s="54" t="s">
        <v>293</v>
      </c>
      <c r="F192" s="16" t="s">
        <v>392</v>
      </c>
      <c r="G192" s="7">
        <f t="shared" si="1"/>
        <v>117222</v>
      </c>
      <c r="H192" s="67"/>
      <c r="I192" s="29"/>
    </row>
    <row r="193" spans="1:9" ht="12.75">
      <c r="A193" s="122">
        <v>40137</v>
      </c>
      <c r="B193" s="16">
        <v>38</v>
      </c>
      <c r="C193" s="16" t="s">
        <v>373</v>
      </c>
      <c r="D193" s="54" t="s">
        <v>376</v>
      </c>
      <c r="E193" s="54" t="s">
        <v>293</v>
      </c>
      <c r="F193" s="16" t="s">
        <v>392</v>
      </c>
      <c r="G193" s="7">
        <f t="shared" si="1"/>
        <v>117260</v>
      </c>
      <c r="H193" s="67"/>
      <c r="I193" s="29"/>
    </row>
    <row r="194" spans="1:9" ht="12.75">
      <c r="A194" s="123">
        <v>40138</v>
      </c>
      <c r="B194" s="16">
        <v>506</v>
      </c>
      <c r="C194" s="16" t="s">
        <v>373</v>
      </c>
      <c r="D194" s="54" t="s">
        <v>422</v>
      </c>
      <c r="E194" s="54" t="s">
        <v>293</v>
      </c>
      <c r="F194" s="16" t="s">
        <v>392</v>
      </c>
      <c r="G194" s="7">
        <f t="shared" si="1"/>
        <v>117766</v>
      </c>
      <c r="H194" s="67"/>
      <c r="I194" s="29"/>
    </row>
    <row r="195" spans="1:9" ht="12.75">
      <c r="A195" s="123">
        <v>40136</v>
      </c>
      <c r="B195" s="16">
        <v>221</v>
      </c>
      <c r="C195" s="16" t="s">
        <v>379</v>
      </c>
      <c r="D195" s="54" t="s">
        <v>423</v>
      </c>
      <c r="E195" s="54" t="s">
        <v>293</v>
      </c>
      <c r="F195" s="16" t="s">
        <v>392</v>
      </c>
      <c r="G195" s="7">
        <f t="shared" si="1"/>
        <v>117987</v>
      </c>
      <c r="H195" s="67"/>
      <c r="I195" s="29"/>
    </row>
    <row r="196" spans="1:9" ht="12.75">
      <c r="A196" s="123">
        <v>40138</v>
      </c>
      <c r="B196" s="16">
        <v>50</v>
      </c>
      <c r="C196" s="16" t="s">
        <v>373</v>
      </c>
      <c r="D196" s="54" t="s">
        <v>424</v>
      </c>
      <c r="E196" s="54" t="s">
        <v>293</v>
      </c>
      <c r="F196" s="16" t="s">
        <v>392</v>
      </c>
      <c r="G196" s="7">
        <f t="shared" si="1"/>
        <v>118037</v>
      </c>
      <c r="H196" s="67"/>
      <c r="I196" s="29"/>
    </row>
    <row r="197" spans="1:9" ht="12.75">
      <c r="A197" s="115" t="s">
        <v>480</v>
      </c>
      <c r="B197" s="114">
        <v>1000</v>
      </c>
      <c r="C197" s="114" t="s">
        <v>481</v>
      </c>
      <c r="D197" s="117" t="s">
        <v>482</v>
      </c>
      <c r="E197" s="54" t="s">
        <v>522</v>
      </c>
      <c r="F197" s="16" t="s">
        <v>393</v>
      </c>
      <c r="G197" s="7">
        <f t="shared" si="1"/>
        <v>119037</v>
      </c>
      <c r="H197" s="67" t="s">
        <v>544</v>
      </c>
      <c r="I197" s="29"/>
    </row>
    <row r="198" spans="1:9" ht="12.75">
      <c r="A198" s="50" t="s">
        <v>502</v>
      </c>
      <c r="B198" s="16">
        <v>3000</v>
      </c>
      <c r="C198" s="54" t="s">
        <v>233</v>
      </c>
      <c r="D198" s="54" t="s">
        <v>488</v>
      </c>
      <c r="E198" s="54" t="s">
        <v>478</v>
      </c>
      <c r="F198" s="16" t="s">
        <v>393</v>
      </c>
      <c r="G198" s="7">
        <f t="shared" si="1"/>
        <v>122037</v>
      </c>
      <c r="H198" s="67"/>
      <c r="I198" s="29"/>
    </row>
    <row r="199" spans="1:9" ht="12.75">
      <c r="A199" s="50" t="s">
        <v>502</v>
      </c>
      <c r="B199" s="16">
        <v>3000</v>
      </c>
      <c r="C199" s="54" t="s">
        <v>233</v>
      </c>
      <c r="D199" s="54" t="s">
        <v>488</v>
      </c>
      <c r="E199" s="54" t="s">
        <v>450</v>
      </c>
      <c r="F199" s="16" t="s">
        <v>393</v>
      </c>
      <c r="G199" s="7">
        <f t="shared" si="1"/>
        <v>125037</v>
      </c>
      <c r="H199" s="67"/>
      <c r="I199" s="29"/>
    </row>
    <row r="200" spans="1:9" ht="12.75">
      <c r="A200" s="50" t="s">
        <v>682</v>
      </c>
      <c r="B200" s="16">
        <f>200*5</f>
        <v>1000</v>
      </c>
      <c r="C200" s="53" t="s">
        <v>48</v>
      </c>
      <c r="D200" s="53" t="s">
        <v>519</v>
      </c>
      <c r="E200" s="100" t="s">
        <v>258</v>
      </c>
      <c r="F200" s="16" t="s">
        <v>393</v>
      </c>
      <c r="G200" s="7">
        <f t="shared" si="1"/>
        <v>126037</v>
      </c>
      <c r="H200" s="67" t="s">
        <v>520</v>
      </c>
      <c r="I200" s="29"/>
    </row>
    <row r="201" spans="1:9" ht="12.75">
      <c r="A201" s="50" t="s">
        <v>682</v>
      </c>
      <c r="B201" s="16">
        <f>200*20</f>
        <v>4000</v>
      </c>
      <c r="C201" s="53" t="s">
        <v>48</v>
      </c>
      <c r="D201" s="53" t="s">
        <v>645</v>
      </c>
      <c r="E201" s="100" t="s">
        <v>269</v>
      </c>
      <c r="F201" s="16" t="s">
        <v>393</v>
      </c>
      <c r="G201" s="7">
        <f t="shared" si="1"/>
        <v>130037</v>
      </c>
      <c r="H201" s="67"/>
      <c r="I201" s="29"/>
    </row>
    <row r="202" spans="1:9" ht="12.75">
      <c r="A202" s="50" t="s">
        <v>682</v>
      </c>
      <c r="B202" s="16">
        <f>200*20</f>
        <v>4000</v>
      </c>
      <c r="C202" s="53" t="s">
        <v>48</v>
      </c>
      <c r="D202" s="53" t="s">
        <v>645</v>
      </c>
      <c r="E202" s="100" t="s">
        <v>310</v>
      </c>
      <c r="F202" s="16" t="s">
        <v>393</v>
      </c>
      <c r="G202" s="7">
        <f t="shared" si="1"/>
        <v>134037</v>
      </c>
      <c r="H202" s="67" t="s">
        <v>646</v>
      </c>
      <c r="I202" s="29"/>
    </row>
    <row r="203" spans="1:9" ht="12.75">
      <c r="A203" s="50" t="s">
        <v>682</v>
      </c>
      <c r="B203" s="16">
        <f>200*12</f>
        <v>2400</v>
      </c>
      <c r="C203" s="53" t="s">
        <v>48</v>
      </c>
      <c r="D203" s="53" t="s">
        <v>550</v>
      </c>
      <c r="E203" s="100" t="s">
        <v>396</v>
      </c>
      <c r="F203" s="16" t="s">
        <v>393</v>
      </c>
      <c r="G203" s="7">
        <f t="shared" si="1"/>
        <v>136437</v>
      </c>
      <c r="H203" s="67" t="s">
        <v>551</v>
      </c>
      <c r="I203" s="29"/>
    </row>
    <row r="204" spans="1:11" ht="12.75">
      <c r="A204" s="50" t="s">
        <v>682</v>
      </c>
      <c r="B204" s="16">
        <v>200</v>
      </c>
      <c r="C204" s="53" t="s">
        <v>48</v>
      </c>
      <c r="D204" s="53" t="s">
        <v>494</v>
      </c>
      <c r="E204" s="100" t="s">
        <v>400</v>
      </c>
      <c r="F204" s="54" t="s">
        <v>393</v>
      </c>
      <c r="G204" s="7">
        <f t="shared" si="1"/>
        <v>136637</v>
      </c>
      <c r="H204" s="67" t="s">
        <v>503</v>
      </c>
      <c r="I204" s="29"/>
      <c r="J204" s="46"/>
      <c r="K204" s="46"/>
    </row>
    <row r="205" spans="1:11" ht="12.75">
      <c r="A205" s="50" t="s">
        <v>682</v>
      </c>
      <c r="B205" s="16">
        <f>200*5</f>
        <v>1000</v>
      </c>
      <c r="C205" s="53" t="s">
        <v>48</v>
      </c>
      <c r="D205" s="53" t="s">
        <v>519</v>
      </c>
      <c r="E205" s="100" t="s">
        <v>288</v>
      </c>
      <c r="F205" s="16" t="s">
        <v>393</v>
      </c>
      <c r="G205" s="7">
        <f t="shared" si="1"/>
        <v>137637</v>
      </c>
      <c r="H205" s="67" t="s">
        <v>545</v>
      </c>
      <c r="I205" s="29"/>
      <c r="J205" s="46"/>
      <c r="K205" s="46"/>
    </row>
    <row r="206" spans="1:11" ht="12.75">
      <c r="A206" s="50" t="s">
        <v>682</v>
      </c>
      <c r="B206" s="16">
        <f>200*31</f>
        <v>6200</v>
      </c>
      <c r="C206" s="53" t="s">
        <v>48</v>
      </c>
      <c r="D206" s="53" t="s">
        <v>492</v>
      </c>
      <c r="E206" s="53" t="s">
        <v>455</v>
      </c>
      <c r="F206" s="16" t="s">
        <v>393</v>
      </c>
      <c r="G206" s="7">
        <f t="shared" si="1"/>
        <v>143837</v>
      </c>
      <c r="H206" s="67"/>
      <c r="I206" s="29"/>
      <c r="J206" s="46"/>
      <c r="K206" s="46"/>
    </row>
    <row r="207" spans="1:11" ht="12.75">
      <c r="A207" s="50" t="s">
        <v>682</v>
      </c>
      <c r="B207" s="16"/>
      <c r="C207" s="53" t="s">
        <v>48</v>
      </c>
      <c r="D207" s="53" t="s">
        <v>588</v>
      </c>
      <c r="E207" s="100" t="s">
        <v>474</v>
      </c>
      <c r="F207" s="16" t="s">
        <v>393</v>
      </c>
      <c r="G207" s="7">
        <f t="shared" si="1"/>
        <v>143837</v>
      </c>
      <c r="H207" s="67" t="s">
        <v>589</v>
      </c>
      <c r="I207" s="29"/>
      <c r="J207" s="46"/>
      <c r="K207" s="46"/>
    </row>
    <row r="208" spans="1:11" ht="12.75">
      <c r="A208" s="50" t="s">
        <v>682</v>
      </c>
      <c r="B208" s="16">
        <f>200*(16-4)</f>
        <v>2400</v>
      </c>
      <c r="C208" s="53" t="s">
        <v>48</v>
      </c>
      <c r="D208" s="53" t="s">
        <v>595</v>
      </c>
      <c r="E208" s="100" t="s">
        <v>522</v>
      </c>
      <c r="F208" s="16" t="s">
        <v>393</v>
      </c>
      <c r="G208" s="7">
        <f t="shared" si="1"/>
        <v>146237</v>
      </c>
      <c r="H208" s="67" t="s">
        <v>596</v>
      </c>
      <c r="I208" s="29"/>
      <c r="J208" s="46"/>
      <c r="K208" s="46"/>
    </row>
    <row r="209" spans="1:11" ht="12.75">
      <c r="A209" s="50" t="s">
        <v>682</v>
      </c>
      <c r="B209" s="16"/>
      <c r="C209" s="53" t="s">
        <v>48</v>
      </c>
      <c r="D209" s="53" t="s">
        <v>548</v>
      </c>
      <c r="E209" s="100" t="s">
        <v>536</v>
      </c>
      <c r="F209" s="16" t="s">
        <v>393</v>
      </c>
      <c r="G209" s="7">
        <f t="shared" si="1"/>
        <v>146237</v>
      </c>
      <c r="H209" s="67" t="s">
        <v>547</v>
      </c>
      <c r="I209" s="29"/>
      <c r="J209" s="46"/>
      <c r="K209" s="46"/>
    </row>
    <row r="210" spans="1:11" ht="12.75">
      <c r="A210" s="50" t="s">
        <v>682</v>
      </c>
      <c r="B210" s="16">
        <f>200*(31-10)</f>
        <v>4200</v>
      </c>
      <c r="C210" s="53" t="s">
        <v>48</v>
      </c>
      <c r="D210" s="53" t="s">
        <v>553</v>
      </c>
      <c r="E210" s="100" t="s">
        <v>292</v>
      </c>
      <c r="F210" s="16" t="s">
        <v>393</v>
      </c>
      <c r="G210" s="7">
        <f t="shared" si="1"/>
        <v>150437</v>
      </c>
      <c r="H210" s="67" t="s">
        <v>552</v>
      </c>
      <c r="I210" s="29"/>
      <c r="J210" s="46"/>
      <c r="K210" s="46"/>
    </row>
    <row r="211" spans="1:11" ht="12.75">
      <c r="A211" s="50" t="s">
        <v>682</v>
      </c>
      <c r="B211" s="16">
        <f>200*(27-14)</f>
        <v>2600</v>
      </c>
      <c r="C211" s="53" t="s">
        <v>48</v>
      </c>
      <c r="D211" s="53" t="s">
        <v>685</v>
      </c>
      <c r="E211" s="100" t="s">
        <v>585</v>
      </c>
      <c r="F211" s="54" t="s">
        <v>393</v>
      </c>
      <c r="G211" s="7">
        <f t="shared" si="1"/>
        <v>153037</v>
      </c>
      <c r="H211" s="67" t="s">
        <v>587</v>
      </c>
      <c r="I211" s="29"/>
      <c r="J211" s="46"/>
      <c r="K211" s="46"/>
    </row>
    <row r="212" spans="1:11" ht="12.75">
      <c r="A212" s="50" t="s">
        <v>682</v>
      </c>
      <c r="B212" s="156">
        <f>200*(31-19)</f>
        <v>2400</v>
      </c>
      <c r="C212" s="53" t="s">
        <v>48</v>
      </c>
      <c r="D212" s="53" t="s">
        <v>647</v>
      </c>
      <c r="E212" s="53" t="s">
        <v>634</v>
      </c>
      <c r="F212" s="54" t="s">
        <v>393</v>
      </c>
      <c r="G212" s="7">
        <f t="shared" si="1"/>
        <v>155437</v>
      </c>
      <c r="H212" s="67" t="s">
        <v>648</v>
      </c>
      <c r="I212" s="29"/>
      <c r="J212" s="46"/>
      <c r="K212" s="46"/>
    </row>
    <row r="213" spans="1:11" ht="12.75">
      <c r="A213" s="50"/>
      <c r="B213" s="16"/>
      <c r="C213" s="53" t="s">
        <v>48</v>
      </c>
      <c r="D213" s="53" t="s">
        <v>683</v>
      </c>
      <c r="E213" s="53" t="s">
        <v>681</v>
      </c>
      <c r="F213" s="54" t="s">
        <v>393</v>
      </c>
      <c r="G213" s="7">
        <f t="shared" si="1"/>
        <v>155437</v>
      </c>
      <c r="H213" s="67" t="s">
        <v>684</v>
      </c>
      <c r="I213" s="29"/>
      <c r="J213" s="46"/>
      <c r="K213" s="46"/>
    </row>
    <row r="214" spans="1:11" ht="12.75">
      <c r="A214" s="50" t="s">
        <v>760</v>
      </c>
      <c r="B214" s="16">
        <v>400</v>
      </c>
      <c r="C214" s="53" t="s">
        <v>48</v>
      </c>
      <c r="D214" s="53" t="s">
        <v>753</v>
      </c>
      <c r="E214" s="53" t="s">
        <v>759</v>
      </c>
      <c r="F214" s="54" t="s">
        <v>393</v>
      </c>
      <c r="G214" s="7">
        <f t="shared" si="1"/>
        <v>155837</v>
      </c>
      <c r="H214" s="67" t="s">
        <v>752</v>
      </c>
      <c r="I214" s="29"/>
      <c r="J214" s="46"/>
      <c r="K214" s="46"/>
    </row>
    <row r="215" spans="1:11" ht="12.75">
      <c r="A215" s="52" t="s">
        <v>586</v>
      </c>
      <c r="B215" s="8"/>
      <c r="C215" s="53" t="s">
        <v>48</v>
      </c>
      <c r="D215" s="53"/>
      <c r="E215" s="100" t="s">
        <v>572</v>
      </c>
      <c r="F215" s="16" t="s">
        <v>393</v>
      </c>
      <c r="G215" s="7">
        <f t="shared" si="1"/>
        <v>155837</v>
      </c>
      <c r="H215" s="67" t="s">
        <v>573</v>
      </c>
      <c r="I215" s="29"/>
      <c r="J215" s="46"/>
      <c r="K215" s="46"/>
    </row>
    <row r="216" spans="1:11" ht="12.75">
      <c r="A216" s="50" t="s">
        <v>555</v>
      </c>
      <c r="B216" s="16">
        <f>200*31</f>
        <v>6200</v>
      </c>
      <c r="C216" s="68" t="s">
        <v>48</v>
      </c>
      <c r="D216" s="68" t="s">
        <v>492</v>
      </c>
      <c r="E216" s="68" t="s">
        <v>251</v>
      </c>
      <c r="F216" s="16" t="s">
        <v>393</v>
      </c>
      <c r="G216" s="7">
        <f t="shared" si="1"/>
        <v>162037</v>
      </c>
      <c r="H216" s="67"/>
      <c r="I216" s="29"/>
      <c r="J216" s="46"/>
      <c r="K216" s="46"/>
    </row>
    <row r="217" spans="1:11" ht="12.75">
      <c r="A217" s="50" t="s">
        <v>555</v>
      </c>
      <c r="B217" s="16">
        <f>200*31</f>
        <v>6200</v>
      </c>
      <c r="C217" s="68" t="s">
        <v>48</v>
      </c>
      <c r="D217" s="68" t="s">
        <v>492</v>
      </c>
      <c r="E217" s="68" t="s">
        <v>289</v>
      </c>
      <c r="F217" s="16" t="s">
        <v>393</v>
      </c>
      <c r="G217" s="7">
        <f t="shared" si="1"/>
        <v>168237</v>
      </c>
      <c r="H217" s="67"/>
      <c r="I217" s="29"/>
      <c r="J217" s="46"/>
      <c r="K217" s="46"/>
    </row>
    <row r="218" spans="1:11" ht="12.75">
      <c r="A218" s="50" t="s">
        <v>555</v>
      </c>
      <c r="B218" s="16">
        <f>200*2</f>
        <v>400</v>
      </c>
      <c r="C218" s="68" t="s">
        <v>48</v>
      </c>
      <c r="D218" s="68" t="s">
        <v>495</v>
      </c>
      <c r="E218" s="100" t="s">
        <v>292</v>
      </c>
      <c r="F218" s="16" t="s">
        <v>393</v>
      </c>
      <c r="G218" s="7">
        <f t="shared" si="1"/>
        <v>168637</v>
      </c>
      <c r="H218" s="67" t="s">
        <v>504</v>
      </c>
      <c r="I218" s="29"/>
      <c r="J218" s="46"/>
      <c r="K218" s="46"/>
    </row>
    <row r="219" spans="1:11" ht="12.75">
      <c r="A219" s="50" t="s">
        <v>555</v>
      </c>
      <c r="B219" s="16">
        <f>200*2</f>
        <v>400</v>
      </c>
      <c r="C219" s="68" t="s">
        <v>48</v>
      </c>
      <c r="D219" s="68" t="s">
        <v>495</v>
      </c>
      <c r="E219" s="100" t="s">
        <v>315</v>
      </c>
      <c r="F219" s="16" t="s">
        <v>393</v>
      </c>
      <c r="G219" s="7">
        <f t="shared" si="1"/>
        <v>169037</v>
      </c>
      <c r="H219" s="67" t="s">
        <v>504</v>
      </c>
      <c r="I219" s="29"/>
      <c r="J219" s="46"/>
      <c r="K219" s="46"/>
    </row>
    <row r="220" spans="1:9" ht="12.75">
      <c r="A220" s="50" t="s">
        <v>555</v>
      </c>
      <c r="B220" s="16">
        <f>200*12</f>
        <v>2400</v>
      </c>
      <c r="C220" s="68" t="s">
        <v>48</v>
      </c>
      <c r="D220" s="68" t="s">
        <v>549</v>
      </c>
      <c r="E220" s="100" t="s">
        <v>348</v>
      </c>
      <c r="F220" s="16" t="s">
        <v>393</v>
      </c>
      <c r="G220" s="7">
        <f t="shared" si="1"/>
        <v>171437</v>
      </c>
      <c r="H220" s="67" t="s">
        <v>554</v>
      </c>
      <c r="I220" s="29"/>
    </row>
    <row r="221" spans="1:9" ht="12.75">
      <c r="A221" s="50" t="s">
        <v>555</v>
      </c>
      <c r="B221" s="16">
        <f>200*10</f>
        <v>2000</v>
      </c>
      <c r="C221" s="68" t="s">
        <v>48</v>
      </c>
      <c r="D221" s="68" t="s">
        <v>542</v>
      </c>
      <c r="E221" s="100" t="s">
        <v>308</v>
      </c>
      <c r="F221" s="16" t="s">
        <v>393</v>
      </c>
      <c r="G221" s="7">
        <f t="shared" si="1"/>
        <v>173437</v>
      </c>
      <c r="H221" s="67" t="s">
        <v>543</v>
      </c>
      <c r="I221" s="29"/>
    </row>
    <row r="222" spans="1:9" ht="12.75">
      <c r="A222" s="50" t="s">
        <v>555</v>
      </c>
      <c r="B222" s="16">
        <f>200*(31-11)</f>
        <v>4000</v>
      </c>
      <c r="C222" s="68" t="s">
        <v>48</v>
      </c>
      <c r="D222" s="68" t="s">
        <v>564</v>
      </c>
      <c r="E222" s="68" t="s">
        <v>130</v>
      </c>
      <c r="F222" s="16" t="s">
        <v>393</v>
      </c>
      <c r="G222" s="7">
        <f t="shared" si="1"/>
        <v>177437</v>
      </c>
      <c r="H222" s="67" t="s">
        <v>563</v>
      </c>
      <c r="I222" s="29"/>
    </row>
    <row r="223" spans="1:9" ht="12.75">
      <c r="A223" s="50" t="s">
        <v>555</v>
      </c>
      <c r="B223" s="16">
        <f>200*(28-11)</f>
        <v>3400</v>
      </c>
      <c r="C223" s="68" t="s">
        <v>48</v>
      </c>
      <c r="D223" s="68" t="s">
        <v>686</v>
      </c>
      <c r="E223" s="100" t="s">
        <v>560</v>
      </c>
      <c r="F223" s="16" t="s">
        <v>393</v>
      </c>
      <c r="G223" s="7">
        <f t="shared" si="1"/>
        <v>180837</v>
      </c>
      <c r="H223" s="67" t="s">
        <v>689</v>
      </c>
      <c r="I223" s="29"/>
    </row>
    <row r="224" spans="1:9" ht="12.75">
      <c r="A224" s="50" t="s">
        <v>555</v>
      </c>
      <c r="B224" s="16">
        <f>200*(28-25)</f>
        <v>600</v>
      </c>
      <c r="C224" s="68" t="s">
        <v>48</v>
      </c>
      <c r="D224" s="68" t="s">
        <v>687</v>
      </c>
      <c r="E224" s="100" t="s">
        <v>678</v>
      </c>
      <c r="F224" s="16" t="s">
        <v>393</v>
      </c>
      <c r="G224" s="7">
        <f t="shared" si="1"/>
        <v>181437</v>
      </c>
      <c r="H224" s="67" t="s">
        <v>688</v>
      </c>
      <c r="I224" s="29"/>
    </row>
    <row r="225" spans="1:9" ht="12.75">
      <c r="A225" s="50" t="s">
        <v>719</v>
      </c>
      <c r="B225" s="16">
        <v>600</v>
      </c>
      <c r="C225" s="68" t="s">
        <v>48</v>
      </c>
      <c r="D225" s="68" t="s">
        <v>727</v>
      </c>
      <c r="E225" s="68" t="s">
        <v>732</v>
      </c>
      <c r="F225" s="16" t="s">
        <v>393</v>
      </c>
      <c r="G225" s="7">
        <f t="shared" si="1"/>
        <v>182037</v>
      </c>
      <c r="H225" s="67" t="s">
        <v>730</v>
      </c>
      <c r="I225" s="29"/>
    </row>
    <row r="226" spans="1:9" ht="12.75">
      <c r="A226" s="50" t="s">
        <v>667</v>
      </c>
      <c r="B226" s="16">
        <f>200*12</f>
        <v>2400</v>
      </c>
      <c r="C226" s="98" t="s">
        <v>48</v>
      </c>
      <c r="D226" s="98" t="s">
        <v>550</v>
      </c>
      <c r="E226" s="100" t="s">
        <v>130</v>
      </c>
      <c r="F226" s="16" t="s">
        <v>393</v>
      </c>
      <c r="G226" s="7">
        <f t="shared" si="1"/>
        <v>184437</v>
      </c>
      <c r="H226" s="67"/>
      <c r="I226" s="29"/>
    </row>
    <row r="227" spans="1:9" ht="12.75">
      <c r="A227" s="50" t="s">
        <v>667</v>
      </c>
      <c r="B227" s="16">
        <f>200*23</f>
        <v>4600</v>
      </c>
      <c r="C227" s="98" t="s">
        <v>48</v>
      </c>
      <c r="D227" s="98" t="s">
        <v>668</v>
      </c>
      <c r="E227" s="100" t="s">
        <v>450</v>
      </c>
      <c r="F227" s="16" t="s">
        <v>393</v>
      </c>
      <c r="G227" s="7">
        <f t="shared" si="1"/>
        <v>189037</v>
      </c>
      <c r="H227" s="67"/>
      <c r="I227" s="29"/>
    </row>
    <row r="228" spans="1:9" ht="12.75">
      <c r="A228" s="50" t="s">
        <v>667</v>
      </c>
      <c r="B228" s="16">
        <f>200*5</f>
        <v>1000</v>
      </c>
      <c r="C228" s="98" t="s">
        <v>48</v>
      </c>
      <c r="D228" s="98" t="s">
        <v>523</v>
      </c>
      <c r="E228" s="100" t="s">
        <v>478</v>
      </c>
      <c r="F228" s="16" t="s">
        <v>393</v>
      </c>
      <c r="G228" s="7">
        <f t="shared" si="1"/>
        <v>190037</v>
      </c>
      <c r="H228" s="67" t="s">
        <v>524</v>
      </c>
      <c r="I228" s="29"/>
    </row>
    <row r="229" spans="1:9" ht="12.75">
      <c r="A229" s="50" t="s">
        <v>555</v>
      </c>
      <c r="B229" s="16">
        <f>200*(31-11)</f>
        <v>4000</v>
      </c>
      <c r="C229" s="98" t="s">
        <v>48</v>
      </c>
      <c r="D229" s="98" t="s">
        <v>556</v>
      </c>
      <c r="E229" s="98" t="s">
        <v>292</v>
      </c>
      <c r="F229" s="16" t="s">
        <v>393</v>
      </c>
      <c r="G229" s="7">
        <f t="shared" si="1"/>
        <v>194037</v>
      </c>
      <c r="H229" s="67" t="s">
        <v>764</v>
      </c>
      <c r="I229" s="29"/>
    </row>
    <row r="230" spans="1:9" ht="12.75">
      <c r="A230" s="50" t="s">
        <v>555</v>
      </c>
      <c r="B230" s="16">
        <f>200*(31-11)</f>
        <v>4000</v>
      </c>
      <c r="C230" s="98" t="s">
        <v>48</v>
      </c>
      <c r="D230" s="98" t="s">
        <v>556</v>
      </c>
      <c r="E230" s="98" t="s">
        <v>396</v>
      </c>
      <c r="F230" s="16" t="s">
        <v>393</v>
      </c>
      <c r="G230" s="7">
        <f t="shared" si="1"/>
        <v>198037</v>
      </c>
      <c r="H230" s="67" t="s">
        <v>557</v>
      </c>
      <c r="I230" s="29"/>
    </row>
    <row r="231" spans="1:9" ht="12.75">
      <c r="A231" s="50" t="s">
        <v>667</v>
      </c>
      <c r="B231" s="16">
        <v>400</v>
      </c>
      <c r="C231" s="98" t="s">
        <v>48</v>
      </c>
      <c r="D231" s="98" t="s">
        <v>753</v>
      </c>
      <c r="E231" s="98" t="s">
        <v>348</v>
      </c>
      <c r="F231" s="16" t="s">
        <v>393</v>
      </c>
      <c r="G231" s="7">
        <f t="shared" si="1"/>
        <v>198437</v>
      </c>
      <c r="H231" s="67"/>
      <c r="I231" s="29"/>
    </row>
    <row r="232" spans="1:9" ht="12.75">
      <c r="A232" s="50" t="s">
        <v>669</v>
      </c>
      <c r="B232" s="16">
        <f>200*31</f>
        <v>6200</v>
      </c>
      <c r="C232" s="110" t="s">
        <v>48</v>
      </c>
      <c r="D232" s="110" t="s">
        <v>492</v>
      </c>
      <c r="E232" s="110" t="s">
        <v>224</v>
      </c>
      <c r="F232" s="16" t="s">
        <v>393</v>
      </c>
      <c r="G232" s="7">
        <f t="shared" si="1"/>
        <v>204637</v>
      </c>
      <c r="H232" s="67"/>
      <c r="I232" s="29"/>
    </row>
    <row r="233" spans="1:9" ht="12.75">
      <c r="A233" s="50" t="s">
        <v>669</v>
      </c>
      <c r="B233" s="16">
        <f>150*31</f>
        <v>4650</v>
      </c>
      <c r="C233" s="124" t="s">
        <v>48</v>
      </c>
      <c r="D233" s="124" t="s">
        <v>492</v>
      </c>
      <c r="E233" s="124" t="s">
        <v>479</v>
      </c>
      <c r="F233" s="16" t="s">
        <v>393</v>
      </c>
      <c r="G233" s="7">
        <f t="shared" si="1"/>
        <v>209287</v>
      </c>
      <c r="H233" s="67"/>
      <c r="I233" s="29"/>
    </row>
    <row r="234" spans="1:9" ht="12.75">
      <c r="A234" s="50" t="s">
        <v>669</v>
      </c>
      <c r="B234" s="16">
        <f>150*(18-4)</f>
        <v>2100</v>
      </c>
      <c r="C234" s="124" t="s">
        <v>48</v>
      </c>
      <c r="D234" s="124" t="s">
        <v>649</v>
      </c>
      <c r="E234" s="100" t="s">
        <v>478</v>
      </c>
      <c r="F234" s="16" t="s">
        <v>393</v>
      </c>
      <c r="G234" s="7">
        <f t="shared" si="1"/>
        <v>211387</v>
      </c>
      <c r="H234" s="67" t="s">
        <v>651</v>
      </c>
      <c r="I234" s="29"/>
    </row>
    <row r="235" spans="1:9" ht="12.75">
      <c r="A235" s="50" t="s">
        <v>669</v>
      </c>
      <c r="B235" s="16">
        <f>150*(16-14)</f>
        <v>300</v>
      </c>
      <c r="C235" s="124" t="s">
        <v>48</v>
      </c>
      <c r="D235" s="124" t="s">
        <v>597</v>
      </c>
      <c r="E235" s="100" t="s">
        <v>598</v>
      </c>
      <c r="F235" s="16" t="s">
        <v>393</v>
      </c>
      <c r="G235" s="7">
        <f t="shared" si="1"/>
        <v>211687</v>
      </c>
      <c r="H235" s="67" t="s">
        <v>650</v>
      </c>
      <c r="I235" s="29"/>
    </row>
    <row r="236" spans="1:9" ht="12.75">
      <c r="A236" s="50" t="s">
        <v>754</v>
      </c>
      <c r="B236" s="16"/>
      <c r="C236" s="124" t="s">
        <v>48</v>
      </c>
      <c r="D236" s="124" t="s">
        <v>679</v>
      </c>
      <c r="E236" s="100" t="s">
        <v>450</v>
      </c>
      <c r="F236" s="16" t="s">
        <v>393</v>
      </c>
      <c r="G236" s="7">
        <f aca="true" t="shared" si="2" ref="G236:G241">G235+B236</f>
        <v>211687</v>
      </c>
      <c r="H236" s="67" t="s">
        <v>680</v>
      </c>
      <c r="I236" s="29"/>
    </row>
    <row r="237" spans="2:9" ht="12.75">
      <c r="B237" s="16">
        <f>150*3</f>
        <v>450</v>
      </c>
      <c r="C237" s="124" t="s">
        <v>48</v>
      </c>
      <c r="D237" s="124" t="s">
        <v>727</v>
      </c>
      <c r="E237" s="124" t="s">
        <v>728</v>
      </c>
      <c r="F237" s="16" t="s">
        <v>393</v>
      </c>
      <c r="G237" s="7">
        <f t="shared" si="2"/>
        <v>212137</v>
      </c>
      <c r="H237" s="67" t="s">
        <v>729</v>
      </c>
      <c r="I237" s="29"/>
    </row>
    <row r="238" spans="1:9" ht="12.75">
      <c r="A238" s="50" t="s">
        <v>506</v>
      </c>
      <c r="B238" s="16">
        <v>3000</v>
      </c>
      <c r="C238" s="54" t="s">
        <v>48</v>
      </c>
      <c r="D238" s="54" t="s">
        <v>489</v>
      </c>
      <c r="E238" s="54" t="s">
        <v>65</v>
      </c>
      <c r="F238" s="16" t="s">
        <v>393</v>
      </c>
      <c r="G238" s="7">
        <f t="shared" si="2"/>
        <v>215137</v>
      </c>
      <c r="H238" s="67"/>
      <c r="I238" s="29"/>
    </row>
    <row r="239" spans="1:9" ht="12.75">
      <c r="A239" s="50" t="s">
        <v>518</v>
      </c>
      <c r="B239" s="16">
        <v>3000</v>
      </c>
      <c r="C239" s="135" t="s">
        <v>48</v>
      </c>
      <c r="D239" s="135" t="s">
        <v>489</v>
      </c>
      <c r="E239" s="135" t="s">
        <v>293</v>
      </c>
      <c r="F239" s="16" t="s">
        <v>393</v>
      </c>
      <c r="G239" s="7">
        <f t="shared" si="2"/>
        <v>218137</v>
      </c>
      <c r="H239" s="67"/>
      <c r="I239" s="29"/>
    </row>
    <row r="240" spans="1:9" ht="12.75">
      <c r="A240" s="123">
        <v>40141</v>
      </c>
      <c r="B240" s="16">
        <v>242</v>
      </c>
      <c r="C240" s="16" t="s">
        <v>379</v>
      </c>
      <c r="D240" s="54" t="s">
        <v>508</v>
      </c>
      <c r="E240" s="54" t="s">
        <v>293</v>
      </c>
      <c r="F240" s="16" t="s">
        <v>392</v>
      </c>
      <c r="G240" s="7">
        <f t="shared" si="2"/>
        <v>218379</v>
      </c>
      <c r="H240" s="67"/>
      <c r="I240" s="29"/>
    </row>
    <row r="241" spans="1:9" ht="12.75">
      <c r="A241" s="129">
        <v>40141</v>
      </c>
      <c r="B241" s="130">
        <v>38</v>
      </c>
      <c r="C241" s="130" t="s">
        <v>373</v>
      </c>
      <c r="D241" s="131" t="s">
        <v>376</v>
      </c>
      <c r="E241" s="54" t="s">
        <v>293</v>
      </c>
      <c r="F241" s="16" t="s">
        <v>392</v>
      </c>
      <c r="G241" s="7">
        <f t="shared" si="2"/>
        <v>218417</v>
      </c>
      <c r="H241" s="67"/>
      <c r="I241" s="29"/>
    </row>
    <row r="242" spans="1:9" ht="12.75">
      <c r="A242" s="132">
        <v>40142</v>
      </c>
      <c r="B242" s="133">
        <v>650</v>
      </c>
      <c r="C242" s="133"/>
      <c r="D242" s="134" t="s">
        <v>509</v>
      </c>
      <c r="E242" s="54" t="s">
        <v>293</v>
      </c>
      <c r="F242" s="16" t="s">
        <v>392</v>
      </c>
      <c r="G242" s="7">
        <f t="shared" si="1"/>
        <v>219067</v>
      </c>
      <c r="H242" s="67"/>
      <c r="I242" s="29"/>
    </row>
    <row r="243" spans="1:9" ht="12.75">
      <c r="A243" s="132">
        <v>40142</v>
      </c>
      <c r="B243" s="133">
        <v>646</v>
      </c>
      <c r="C243" s="133" t="s">
        <v>233</v>
      </c>
      <c r="D243" s="134" t="s">
        <v>510</v>
      </c>
      <c r="E243" s="54" t="s">
        <v>293</v>
      </c>
      <c r="F243" s="16" t="s">
        <v>392</v>
      </c>
      <c r="G243" s="7">
        <f t="shared" si="1"/>
        <v>219713</v>
      </c>
      <c r="H243" s="67"/>
      <c r="I243" s="29"/>
    </row>
    <row r="244" spans="1:9" ht="12.75">
      <c r="A244" s="132">
        <v>40146</v>
      </c>
      <c r="B244" s="133">
        <v>780</v>
      </c>
      <c r="C244" s="133" t="s">
        <v>379</v>
      </c>
      <c r="D244" s="134" t="s">
        <v>511</v>
      </c>
      <c r="E244" s="54" t="s">
        <v>293</v>
      </c>
      <c r="F244" s="16" t="s">
        <v>392</v>
      </c>
      <c r="G244" s="7">
        <f t="shared" si="1"/>
        <v>220493</v>
      </c>
      <c r="H244" s="67"/>
      <c r="I244" s="29"/>
    </row>
    <row r="245" spans="1:9" ht="12.75">
      <c r="A245" s="132">
        <v>40146</v>
      </c>
      <c r="B245" s="133">
        <v>159</v>
      </c>
      <c r="C245" s="133" t="s">
        <v>233</v>
      </c>
      <c r="D245" s="134" t="s">
        <v>512</v>
      </c>
      <c r="E245" s="54" t="s">
        <v>479</v>
      </c>
      <c r="F245" s="16" t="s">
        <v>392</v>
      </c>
      <c r="G245" s="7">
        <f t="shared" si="1"/>
        <v>220652</v>
      </c>
      <c r="H245" s="67"/>
      <c r="I245" s="29"/>
    </row>
    <row r="246" spans="1:9" ht="12.75">
      <c r="A246" s="132">
        <v>40146</v>
      </c>
      <c r="B246" s="133">
        <v>180</v>
      </c>
      <c r="C246" s="133" t="s">
        <v>233</v>
      </c>
      <c r="D246" s="134" t="s">
        <v>513</v>
      </c>
      <c r="E246" s="54" t="s">
        <v>479</v>
      </c>
      <c r="F246" s="16" t="s">
        <v>393</v>
      </c>
      <c r="G246" s="7">
        <f t="shared" si="1"/>
        <v>220832</v>
      </c>
      <c r="H246" s="67"/>
      <c r="I246" s="29"/>
    </row>
    <row r="247" spans="1:9" ht="12.75">
      <c r="A247" s="132">
        <v>40146</v>
      </c>
      <c r="B247" s="133">
        <v>76</v>
      </c>
      <c r="C247" s="133" t="s">
        <v>373</v>
      </c>
      <c r="D247" s="134" t="s">
        <v>514</v>
      </c>
      <c r="E247" s="54" t="s">
        <v>293</v>
      </c>
      <c r="F247" s="16" t="s">
        <v>392</v>
      </c>
      <c r="G247" s="7">
        <f t="shared" si="1"/>
        <v>220908</v>
      </c>
      <c r="H247" s="67"/>
      <c r="I247" s="29"/>
    </row>
    <row r="248" spans="1:9" ht="12.75">
      <c r="A248" s="132">
        <v>40146</v>
      </c>
      <c r="B248" s="133">
        <v>370</v>
      </c>
      <c r="C248" s="133" t="s">
        <v>379</v>
      </c>
      <c r="D248" s="134" t="s">
        <v>515</v>
      </c>
      <c r="E248" s="54" t="s">
        <v>479</v>
      </c>
      <c r="F248" s="16" t="s">
        <v>392</v>
      </c>
      <c r="G248" s="7">
        <f t="shared" si="1"/>
        <v>221278</v>
      </c>
      <c r="H248" s="67"/>
      <c r="I248" s="29"/>
    </row>
    <row r="249" spans="1:9" ht="12.75">
      <c r="A249" s="123">
        <v>40149</v>
      </c>
      <c r="B249" s="16">
        <v>73</v>
      </c>
      <c r="C249" s="16" t="s">
        <v>373</v>
      </c>
      <c r="D249" s="54" t="s">
        <v>516</v>
      </c>
      <c r="E249" s="54" t="s">
        <v>293</v>
      </c>
      <c r="F249" s="16" t="s">
        <v>392</v>
      </c>
      <c r="G249" s="7">
        <f t="shared" si="1"/>
        <v>221351</v>
      </c>
      <c r="H249" s="67"/>
      <c r="I249" s="29"/>
    </row>
    <row r="250" spans="1:9" ht="12.75">
      <c r="A250" s="123">
        <v>40149</v>
      </c>
      <c r="B250" s="16">
        <v>500</v>
      </c>
      <c r="C250" s="16" t="s">
        <v>373</v>
      </c>
      <c r="D250" s="54" t="s">
        <v>517</v>
      </c>
      <c r="E250" s="54" t="s">
        <v>293</v>
      </c>
      <c r="F250" s="16" t="s">
        <v>393</v>
      </c>
      <c r="G250" s="7">
        <f t="shared" si="1"/>
        <v>221851</v>
      </c>
      <c r="H250" s="67"/>
      <c r="I250" s="29"/>
    </row>
    <row r="251" spans="1:9" ht="12.75">
      <c r="A251" s="123">
        <v>40150</v>
      </c>
      <c r="B251" s="16">
        <v>235</v>
      </c>
      <c r="C251" s="16" t="s">
        <v>233</v>
      </c>
      <c r="D251" s="54" t="s">
        <v>528</v>
      </c>
      <c r="E251" s="16" t="s">
        <v>293</v>
      </c>
      <c r="F251" s="16" t="s">
        <v>393</v>
      </c>
      <c r="G251" s="7">
        <f t="shared" si="1"/>
        <v>222086</v>
      </c>
      <c r="H251" s="67"/>
      <c r="I251" s="29"/>
    </row>
    <row r="252" spans="1:9" ht="12.75">
      <c r="A252" s="123">
        <v>40150</v>
      </c>
      <c r="B252" s="16">
        <v>485</v>
      </c>
      <c r="C252" s="16" t="s">
        <v>379</v>
      </c>
      <c r="D252" s="54" t="s">
        <v>546</v>
      </c>
      <c r="E252" s="16" t="s">
        <v>293</v>
      </c>
      <c r="F252" s="16" t="s">
        <v>392</v>
      </c>
      <c r="G252" s="7">
        <f aca="true" t="shared" si="3" ref="G252:G295">G251+B252</f>
        <v>222571</v>
      </c>
      <c r="H252" s="67"/>
      <c r="I252" s="29"/>
    </row>
    <row r="253" spans="1:9" ht="12.75">
      <c r="A253" s="123">
        <v>40150</v>
      </c>
      <c r="B253" s="16">
        <v>70</v>
      </c>
      <c r="C253" s="16" t="s">
        <v>373</v>
      </c>
      <c r="D253" s="54" t="s">
        <v>382</v>
      </c>
      <c r="E253" s="16" t="s">
        <v>293</v>
      </c>
      <c r="F253" s="16" t="s">
        <v>392</v>
      </c>
      <c r="G253" s="7">
        <f t="shared" si="3"/>
        <v>222641</v>
      </c>
      <c r="H253" s="67"/>
      <c r="I253" s="29"/>
    </row>
    <row r="254" spans="1:9" ht="12.75">
      <c r="A254" s="123">
        <v>40152</v>
      </c>
      <c r="B254" s="16">
        <v>73</v>
      </c>
      <c r="C254" s="16" t="s">
        <v>373</v>
      </c>
      <c r="D254" s="54" t="s">
        <v>516</v>
      </c>
      <c r="E254" s="16" t="s">
        <v>293</v>
      </c>
      <c r="F254" s="16" t="s">
        <v>392</v>
      </c>
      <c r="G254" s="7">
        <f t="shared" si="3"/>
        <v>222714</v>
      </c>
      <c r="H254" s="67"/>
      <c r="I254" s="29"/>
    </row>
    <row r="255" spans="1:9" ht="12.75">
      <c r="A255" s="123">
        <v>40153</v>
      </c>
      <c r="B255" s="16">
        <v>542</v>
      </c>
      <c r="C255" s="16" t="s">
        <v>379</v>
      </c>
      <c r="D255" s="54" t="s">
        <v>379</v>
      </c>
      <c r="E255" s="16" t="s">
        <v>530</v>
      </c>
      <c r="F255" s="16" t="s">
        <v>392</v>
      </c>
      <c r="G255" s="7">
        <f t="shared" si="3"/>
        <v>223256</v>
      </c>
      <c r="H255" s="67"/>
      <c r="I255" s="29"/>
    </row>
    <row r="256" spans="1:9" ht="12.75">
      <c r="A256" s="123">
        <v>40153</v>
      </c>
      <c r="B256" s="16">
        <v>167</v>
      </c>
      <c r="C256" s="16" t="s">
        <v>373</v>
      </c>
      <c r="D256" s="54" t="s">
        <v>529</v>
      </c>
      <c r="E256" s="16" t="s">
        <v>293</v>
      </c>
      <c r="F256" s="16" t="s">
        <v>392</v>
      </c>
      <c r="G256" s="7">
        <f t="shared" si="3"/>
        <v>223423</v>
      </c>
      <c r="H256" s="67"/>
      <c r="I256" s="29"/>
    </row>
    <row r="257" spans="1:9" ht="12.75">
      <c r="A257" s="123" t="s">
        <v>565</v>
      </c>
      <c r="B257" s="16">
        <v>755</v>
      </c>
      <c r="C257" s="16" t="s">
        <v>233</v>
      </c>
      <c r="D257" s="54" t="s">
        <v>566</v>
      </c>
      <c r="E257" s="54" t="s">
        <v>118</v>
      </c>
      <c r="F257" s="16" t="s">
        <v>561</v>
      </c>
      <c r="G257" s="7">
        <f t="shared" si="3"/>
        <v>224178</v>
      </c>
      <c r="H257" s="67"/>
      <c r="I257" s="29"/>
    </row>
    <row r="258" spans="1:9" ht="12.75">
      <c r="A258" s="123" t="s">
        <v>567</v>
      </c>
      <c r="B258" s="16">
        <f>1078-10</f>
        <v>1068</v>
      </c>
      <c r="C258" s="16" t="s">
        <v>379</v>
      </c>
      <c r="D258" s="54" t="s">
        <v>569</v>
      </c>
      <c r="E258" s="54" t="s">
        <v>118</v>
      </c>
      <c r="F258" s="16" t="s">
        <v>561</v>
      </c>
      <c r="G258" s="7">
        <f t="shared" si="3"/>
        <v>225246</v>
      </c>
      <c r="H258" s="67"/>
      <c r="I258" s="29"/>
    </row>
    <row r="259" spans="1:9" ht="12.75">
      <c r="A259" s="123" t="s">
        <v>558</v>
      </c>
      <c r="B259" s="16">
        <v>1944</v>
      </c>
      <c r="C259" s="16" t="s">
        <v>379</v>
      </c>
      <c r="D259" s="54" t="s">
        <v>568</v>
      </c>
      <c r="E259" s="54" t="s">
        <v>118</v>
      </c>
      <c r="F259" s="16" t="s">
        <v>561</v>
      </c>
      <c r="G259" s="7">
        <f t="shared" si="3"/>
        <v>227190</v>
      </c>
      <c r="H259" s="67"/>
      <c r="I259" s="29"/>
    </row>
    <row r="260" spans="1:9" ht="12.75">
      <c r="A260" s="123" t="s">
        <v>558</v>
      </c>
      <c r="B260" s="16">
        <v>350</v>
      </c>
      <c r="C260" s="16" t="s">
        <v>233</v>
      </c>
      <c r="D260" s="54" t="s">
        <v>559</v>
      </c>
      <c r="E260" s="54" t="s">
        <v>560</v>
      </c>
      <c r="F260" s="16" t="s">
        <v>561</v>
      </c>
      <c r="G260" s="7">
        <f t="shared" si="3"/>
        <v>227540</v>
      </c>
      <c r="H260" s="67"/>
      <c r="I260" s="29"/>
    </row>
    <row r="261" spans="1:9" ht="12.75">
      <c r="A261" s="140" t="s">
        <v>582</v>
      </c>
      <c r="B261" s="16">
        <v>3000</v>
      </c>
      <c r="C261" s="16" t="s">
        <v>233</v>
      </c>
      <c r="D261" s="54" t="s">
        <v>488</v>
      </c>
      <c r="E261" s="54" t="s">
        <v>292</v>
      </c>
      <c r="F261" s="16" t="s">
        <v>393</v>
      </c>
      <c r="G261" s="7">
        <f t="shared" si="3"/>
        <v>230540</v>
      </c>
      <c r="H261" s="67"/>
      <c r="I261" s="29"/>
    </row>
    <row r="262" spans="1:9" ht="12.75">
      <c r="A262" s="140" t="s">
        <v>582</v>
      </c>
      <c r="B262" s="16">
        <v>3000</v>
      </c>
      <c r="C262" s="16" t="s">
        <v>233</v>
      </c>
      <c r="D262" s="54" t="s">
        <v>488</v>
      </c>
      <c r="E262" s="54" t="s">
        <v>396</v>
      </c>
      <c r="F262" s="16" t="s">
        <v>393</v>
      </c>
      <c r="G262" s="7">
        <f t="shared" si="3"/>
        <v>233540</v>
      </c>
      <c r="H262" s="67"/>
      <c r="I262" s="29"/>
    </row>
    <row r="263" spans="1:9" ht="12.75">
      <c r="A263" s="140" t="s">
        <v>582</v>
      </c>
      <c r="B263" s="55">
        <f>350+600</f>
        <v>950</v>
      </c>
      <c r="C263" s="54" t="s">
        <v>233</v>
      </c>
      <c r="D263" s="54" t="s">
        <v>593</v>
      </c>
      <c r="E263" s="54" t="s">
        <v>560</v>
      </c>
      <c r="F263" s="54" t="s">
        <v>590</v>
      </c>
      <c r="G263" s="7">
        <f t="shared" si="3"/>
        <v>234490</v>
      </c>
      <c r="H263" s="67"/>
      <c r="I263" s="29"/>
    </row>
    <row r="264" spans="1:9" ht="12.75">
      <c r="A264" s="140" t="s">
        <v>582</v>
      </c>
      <c r="B264" s="55">
        <v>800</v>
      </c>
      <c r="C264" s="54" t="s">
        <v>379</v>
      </c>
      <c r="D264" s="54"/>
      <c r="E264" s="54" t="s">
        <v>560</v>
      </c>
      <c r="F264" s="54" t="s">
        <v>590</v>
      </c>
      <c r="G264" s="7">
        <f t="shared" si="3"/>
        <v>235290</v>
      </c>
      <c r="H264" s="67"/>
      <c r="I264" s="29"/>
    </row>
    <row r="265" spans="1:9" ht="12.75">
      <c r="A265" s="163" t="s">
        <v>582</v>
      </c>
      <c r="B265" s="16">
        <v>300</v>
      </c>
      <c r="C265" s="54" t="s">
        <v>48</v>
      </c>
      <c r="D265" s="78" t="s">
        <v>597</v>
      </c>
      <c r="E265" s="51" t="s">
        <v>522</v>
      </c>
      <c r="F265" s="54" t="s">
        <v>393</v>
      </c>
      <c r="G265" s="7">
        <f t="shared" si="3"/>
        <v>235590</v>
      </c>
      <c r="H265" s="67"/>
      <c r="I265" s="29"/>
    </row>
    <row r="266" spans="1:9" ht="12.75">
      <c r="A266" s="163" t="s">
        <v>579</v>
      </c>
      <c r="B266" s="8">
        <v>1500</v>
      </c>
      <c r="C266" s="54" t="s">
        <v>621</v>
      </c>
      <c r="D266" s="8" t="s">
        <v>620</v>
      </c>
      <c r="E266" s="51" t="s">
        <v>522</v>
      </c>
      <c r="F266" s="146" t="s">
        <v>393</v>
      </c>
      <c r="G266" s="7">
        <f t="shared" si="3"/>
        <v>237090</v>
      </c>
      <c r="H266" s="67"/>
      <c r="I266" s="29"/>
    </row>
    <row r="267" spans="1:9" ht="25.5">
      <c r="A267" s="163" t="s">
        <v>579</v>
      </c>
      <c r="B267" s="144">
        <v>1600</v>
      </c>
      <c r="C267" s="54" t="s">
        <v>233</v>
      </c>
      <c r="D267" s="145" t="s">
        <v>625</v>
      </c>
      <c r="E267" s="51" t="s">
        <v>522</v>
      </c>
      <c r="F267" s="161" t="s">
        <v>561</v>
      </c>
      <c r="G267" s="7">
        <f t="shared" si="3"/>
        <v>238690</v>
      </c>
      <c r="H267" s="67"/>
      <c r="I267" s="29"/>
    </row>
    <row r="268" spans="1:9" ht="12.75">
      <c r="A268" s="163" t="s">
        <v>579</v>
      </c>
      <c r="B268" s="144">
        <v>100</v>
      </c>
      <c r="C268" s="54" t="s">
        <v>233</v>
      </c>
      <c r="D268" s="145" t="s">
        <v>623</v>
      </c>
      <c r="E268" s="51" t="s">
        <v>522</v>
      </c>
      <c r="F268" s="161" t="s">
        <v>561</v>
      </c>
      <c r="G268" s="7">
        <f t="shared" si="3"/>
        <v>238790</v>
      </c>
      <c r="H268" s="67"/>
      <c r="I268" s="29"/>
    </row>
    <row r="269" spans="1:9" ht="12.75">
      <c r="A269" s="163" t="s">
        <v>579</v>
      </c>
      <c r="B269" s="144">
        <v>2100</v>
      </c>
      <c r="C269" s="54" t="s">
        <v>233</v>
      </c>
      <c r="D269" s="143" t="s">
        <v>624</v>
      </c>
      <c r="E269" s="51" t="s">
        <v>522</v>
      </c>
      <c r="F269" s="161" t="s">
        <v>561</v>
      </c>
      <c r="G269" s="7">
        <f t="shared" si="3"/>
        <v>240890</v>
      </c>
      <c r="H269" s="67"/>
      <c r="I269" s="29"/>
    </row>
    <row r="270" spans="1:9" ht="25.5" customHeight="1">
      <c r="A270" s="164" t="s">
        <v>99</v>
      </c>
      <c r="B270" s="150">
        <v>2350</v>
      </c>
      <c r="C270" s="151" t="s">
        <v>233</v>
      </c>
      <c r="D270" s="162" t="s">
        <v>622</v>
      </c>
      <c r="E270" s="152" t="s">
        <v>598</v>
      </c>
      <c r="F270" s="161" t="s">
        <v>561</v>
      </c>
      <c r="G270" s="7">
        <f t="shared" si="3"/>
        <v>243240</v>
      </c>
      <c r="H270" s="67"/>
      <c r="I270" s="29"/>
    </row>
    <row r="271" spans="1:9" ht="15.75" customHeight="1">
      <c r="A271" s="163" t="s">
        <v>629</v>
      </c>
      <c r="B271" s="150">
        <v>2200</v>
      </c>
      <c r="C271" s="151" t="s">
        <v>233</v>
      </c>
      <c r="D271" s="153" t="s">
        <v>626</v>
      </c>
      <c r="E271" s="51" t="s">
        <v>598</v>
      </c>
      <c r="F271" s="161" t="s">
        <v>561</v>
      </c>
      <c r="G271" s="7">
        <f t="shared" si="3"/>
        <v>245440</v>
      </c>
      <c r="H271" s="67"/>
      <c r="I271" s="29"/>
    </row>
    <row r="272" spans="1:9" ht="12.75">
      <c r="A272" s="163" t="s">
        <v>629</v>
      </c>
      <c r="B272" s="144">
        <v>2100</v>
      </c>
      <c r="C272" s="54" t="s">
        <v>233</v>
      </c>
      <c r="D272" s="148" t="s">
        <v>624</v>
      </c>
      <c r="E272" s="51" t="s">
        <v>598</v>
      </c>
      <c r="F272" s="161" t="s">
        <v>561</v>
      </c>
      <c r="G272" s="7">
        <f t="shared" si="3"/>
        <v>247540</v>
      </c>
      <c r="H272" s="67"/>
      <c r="I272" s="29"/>
    </row>
    <row r="273" spans="1:9" ht="12.75">
      <c r="A273" s="159">
        <v>40157</v>
      </c>
      <c r="B273" s="158">
        <v>210</v>
      </c>
      <c r="C273" s="158" t="s">
        <v>379</v>
      </c>
      <c r="D273" s="160" t="s">
        <v>638</v>
      </c>
      <c r="E273" s="51" t="s">
        <v>293</v>
      </c>
      <c r="F273" s="147" t="s">
        <v>644</v>
      </c>
      <c r="G273" s="7">
        <f t="shared" si="3"/>
        <v>247750</v>
      </c>
      <c r="H273" s="67"/>
      <c r="I273" s="29"/>
    </row>
    <row r="274" spans="1:9" ht="12.75">
      <c r="A274" s="159">
        <v>40158</v>
      </c>
      <c r="B274" s="158">
        <v>35</v>
      </c>
      <c r="C274" s="158" t="s">
        <v>373</v>
      </c>
      <c r="D274" s="160" t="s">
        <v>382</v>
      </c>
      <c r="E274" s="51" t="s">
        <v>293</v>
      </c>
      <c r="F274" s="147" t="s">
        <v>644</v>
      </c>
      <c r="G274" s="7">
        <f t="shared" si="3"/>
        <v>247785</v>
      </c>
      <c r="H274" s="67"/>
      <c r="I274" s="29"/>
    </row>
    <row r="275" spans="1:9" ht="12.75">
      <c r="A275" s="159">
        <v>40161</v>
      </c>
      <c r="B275" s="158">
        <v>156</v>
      </c>
      <c r="C275" s="158" t="s">
        <v>379</v>
      </c>
      <c r="D275" s="160" t="s">
        <v>639</v>
      </c>
      <c r="E275" s="51" t="s">
        <v>293</v>
      </c>
      <c r="F275" s="147" t="s">
        <v>644</v>
      </c>
      <c r="G275" s="7">
        <f t="shared" si="3"/>
        <v>247941</v>
      </c>
      <c r="H275" s="67"/>
      <c r="I275" s="29"/>
    </row>
    <row r="276" spans="1:9" ht="12.75">
      <c r="A276" s="159">
        <v>40161</v>
      </c>
      <c r="B276" s="158">
        <v>277</v>
      </c>
      <c r="C276" s="158" t="s">
        <v>379</v>
      </c>
      <c r="D276" s="160" t="s">
        <v>640</v>
      </c>
      <c r="E276" s="51" t="s">
        <v>293</v>
      </c>
      <c r="F276" s="147" t="s">
        <v>644</v>
      </c>
      <c r="G276" s="7">
        <f t="shared" si="3"/>
        <v>248218</v>
      </c>
      <c r="H276" s="67"/>
      <c r="I276" s="29"/>
    </row>
    <row r="277" spans="1:9" ht="12.75">
      <c r="A277" s="159">
        <v>40162</v>
      </c>
      <c r="B277" s="158">
        <v>38</v>
      </c>
      <c r="C277" s="158" t="s">
        <v>373</v>
      </c>
      <c r="D277" s="160" t="s">
        <v>376</v>
      </c>
      <c r="E277" s="51" t="s">
        <v>293</v>
      </c>
      <c r="F277" s="147" t="s">
        <v>644</v>
      </c>
      <c r="G277" s="7">
        <f t="shared" si="3"/>
        <v>248256</v>
      </c>
      <c r="H277" s="67"/>
      <c r="I277" s="29"/>
    </row>
    <row r="278" spans="1:9" ht="12.75">
      <c r="A278" s="159">
        <v>40162</v>
      </c>
      <c r="B278" s="158">
        <v>700</v>
      </c>
      <c r="C278" s="158" t="s">
        <v>373</v>
      </c>
      <c r="D278" s="160" t="s">
        <v>641</v>
      </c>
      <c r="E278" s="51" t="s">
        <v>293</v>
      </c>
      <c r="F278" s="147" t="s">
        <v>393</v>
      </c>
      <c r="G278" s="7">
        <f t="shared" si="3"/>
        <v>248956</v>
      </c>
      <c r="H278" s="67"/>
      <c r="I278" s="29"/>
    </row>
    <row r="279" spans="1:9" ht="12.75">
      <c r="A279" s="159">
        <v>40163</v>
      </c>
      <c r="B279" s="158">
        <v>795</v>
      </c>
      <c r="C279" s="158" t="s">
        <v>379</v>
      </c>
      <c r="D279" s="160" t="s">
        <v>642</v>
      </c>
      <c r="E279" s="51" t="s">
        <v>293</v>
      </c>
      <c r="F279" s="147" t="s">
        <v>644</v>
      </c>
      <c r="G279" s="7">
        <f t="shared" si="3"/>
        <v>249751</v>
      </c>
      <c r="H279" s="67"/>
      <c r="I279" s="29"/>
    </row>
    <row r="280" spans="1:9" ht="12.75">
      <c r="A280" s="159">
        <v>40165</v>
      </c>
      <c r="B280" s="158">
        <v>154</v>
      </c>
      <c r="C280" s="158" t="s">
        <v>373</v>
      </c>
      <c r="D280" s="160" t="s">
        <v>643</v>
      </c>
      <c r="E280" s="51" t="s">
        <v>293</v>
      </c>
      <c r="F280" s="147" t="s">
        <v>644</v>
      </c>
      <c r="G280" s="7">
        <f t="shared" si="3"/>
        <v>249905</v>
      </c>
      <c r="H280" s="67"/>
      <c r="I280" s="29"/>
    </row>
    <row r="281" spans="1:9" ht="33.75">
      <c r="A281" s="123" t="s">
        <v>100</v>
      </c>
      <c r="B281" s="54"/>
      <c r="C281" s="16" t="s">
        <v>233</v>
      </c>
      <c r="D281" s="165" t="s">
        <v>654</v>
      </c>
      <c r="E281" s="54" t="s">
        <v>585</v>
      </c>
      <c r="F281" s="16" t="s">
        <v>653</v>
      </c>
      <c r="G281" s="7">
        <f t="shared" si="3"/>
        <v>249905</v>
      </c>
      <c r="H281" s="67"/>
      <c r="I281" s="29"/>
    </row>
    <row r="282" spans="1:9" ht="12.75">
      <c r="A282" s="140" t="s">
        <v>667</v>
      </c>
      <c r="B282" s="54">
        <v>2675</v>
      </c>
      <c r="C282" s="54" t="s">
        <v>233</v>
      </c>
      <c r="D282" s="165" t="s">
        <v>670</v>
      </c>
      <c r="E282" s="54" t="s">
        <v>474</v>
      </c>
      <c r="F282" s="54" t="s">
        <v>561</v>
      </c>
      <c r="G282" s="7">
        <f t="shared" si="3"/>
        <v>252580</v>
      </c>
      <c r="H282" s="67"/>
      <c r="I282" s="29"/>
    </row>
    <row r="283" spans="1:9" ht="12.75">
      <c r="A283" s="123">
        <v>40166</v>
      </c>
      <c r="B283" s="16">
        <v>1100</v>
      </c>
      <c r="C283" s="16" t="s">
        <v>233</v>
      </c>
      <c r="D283" s="52" t="s">
        <v>673</v>
      </c>
      <c r="E283" s="54" t="s">
        <v>474</v>
      </c>
      <c r="F283" s="54" t="s">
        <v>392</v>
      </c>
      <c r="G283" s="7">
        <f t="shared" si="3"/>
        <v>253680</v>
      </c>
      <c r="H283" s="67"/>
      <c r="I283" s="29"/>
    </row>
    <row r="284" spans="1:9" ht="12.75">
      <c r="A284" s="123">
        <v>40166</v>
      </c>
      <c r="B284" s="16">
        <v>750</v>
      </c>
      <c r="C284" s="16" t="s">
        <v>233</v>
      </c>
      <c r="D284" s="54" t="s">
        <v>672</v>
      </c>
      <c r="E284" s="54" t="s">
        <v>474</v>
      </c>
      <c r="F284" s="54" t="s">
        <v>392</v>
      </c>
      <c r="G284" s="7">
        <f t="shared" si="3"/>
        <v>254430</v>
      </c>
      <c r="H284" s="67"/>
      <c r="I284" s="29"/>
    </row>
    <row r="285" spans="1:9" ht="12.75">
      <c r="A285" s="123">
        <v>40169</v>
      </c>
      <c r="B285" s="16">
        <v>99</v>
      </c>
      <c r="C285" s="16" t="s">
        <v>373</v>
      </c>
      <c r="D285" s="54" t="s">
        <v>671</v>
      </c>
      <c r="E285" s="54" t="s">
        <v>293</v>
      </c>
      <c r="F285" s="54" t="s">
        <v>392</v>
      </c>
      <c r="G285" s="7">
        <f t="shared" si="3"/>
        <v>254529</v>
      </c>
      <c r="H285" s="67"/>
      <c r="I285" s="29"/>
    </row>
    <row r="286" spans="1:9" ht="12.75">
      <c r="A286" s="122">
        <v>40172</v>
      </c>
      <c r="B286" s="16">
        <v>35</v>
      </c>
      <c r="C286" s="16" t="s">
        <v>373</v>
      </c>
      <c r="D286" s="54" t="s">
        <v>382</v>
      </c>
      <c r="E286" s="54" t="s">
        <v>293</v>
      </c>
      <c r="F286" s="54" t="s">
        <v>392</v>
      </c>
      <c r="G286" s="7">
        <f t="shared" si="3"/>
        <v>254564</v>
      </c>
      <c r="H286" s="67"/>
      <c r="I286" s="29"/>
    </row>
    <row r="287" spans="1:9" ht="12.75">
      <c r="A287" s="122" t="s">
        <v>721</v>
      </c>
      <c r="B287" s="16">
        <v>1000</v>
      </c>
      <c r="C287" s="16" t="s">
        <v>233</v>
      </c>
      <c r="D287" s="54" t="s">
        <v>722</v>
      </c>
      <c r="E287" s="54" t="s">
        <v>723</v>
      </c>
      <c r="F287" s="16" t="s">
        <v>724</v>
      </c>
      <c r="G287" s="7">
        <f t="shared" si="3"/>
        <v>255564</v>
      </c>
      <c r="H287" s="67"/>
      <c r="I287" s="29"/>
    </row>
    <row r="288" spans="1:9" ht="12.75">
      <c r="A288" s="7" t="s">
        <v>719</v>
      </c>
      <c r="B288" s="8">
        <v>100</v>
      </c>
      <c r="C288" s="8" t="s">
        <v>725</v>
      </c>
      <c r="D288" s="7" t="s">
        <v>726</v>
      </c>
      <c r="E288" s="54" t="s">
        <v>723</v>
      </c>
      <c r="F288" s="16" t="s">
        <v>393</v>
      </c>
      <c r="G288" s="7">
        <f t="shared" si="3"/>
        <v>255664</v>
      </c>
      <c r="H288" s="67"/>
      <c r="I288" s="29"/>
    </row>
    <row r="289" spans="1:9" ht="12.75">
      <c r="A289" s="122">
        <v>40540</v>
      </c>
      <c r="B289" s="16">
        <v>312</v>
      </c>
      <c r="C289" s="16" t="s">
        <v>379</v>
      </c>
      <c r="D289" s="54" t="s">
        <v>761</v>
      </c>
      <c r="E289" s="16" t="s">
        <v>293</v>
      </c>
      <c r="F289" s="54" t="s">
        <v>392</v>
      </c>
      <c r="G289" s="7">
        <f t="shared" si="3"/>
        <v>255976</v>
      </c>
      <c r="H289" s="67"/>
      <c r="I289" s="29"/>
    </row>
    <row r="290" spans="1:9" ht="12.75">
      <c r="A290" s="122">
        <v>40540</v>
      </c>
      <c r="B290" s="16">
        <v>258</v>
      </c>
      <c r="C290" s="16" t="s">
        <v>373</v>
      </c>
      <c r="D290" s="54" t="s">
        <v>762</v>
      </c>
      <c r="E290" s="16" t="s">
        <v>293</v>
      </c>
      <c r="F290" s="54" t="s">
        <v>392</v>
      </c>
      <c r="G290" s="7">
        <f t="shared" si="3"/>
        <v>256234</v>
      </c>
      <c r="H290" s="67"/>
      <c r="I290" s="29"/>
    </row>
    <row r="291" spans="1:9" ht="12.75">
      <c r="A291" s="122">
        <v>40540</v>
      </c>
      <c r="B291" s="16">
        <v>38</v>
      </c>
      <c r="C291" s="16" t="s">
        <v>373</v>
      </c>
      <c r="D291" s="54" t="s">
        <v>376</v>
      </c>
      <c r="E291" s="16" t="s">
        <v>293</v>
      </c>
      <c r="F291" s="54" t="s">
        <v>392</v>
      </c>
      <c r="G291" s="7">
        <f t="shared" si="3"/>
        <v>256272</v>
      </c>
      <c r="H291" s="67"/>
      <c r="I291" s="29"/>
    </row>
    <row r="292" spans="1:9" ht="12.75">
      <c r="A292" s="122">
        <v>40176</v>
      </c>
      <c r="B292" s="16">
        <v>1000</v>
      </c>
      <c r="C292" s="16" t="s">
        <v>373</v>
      </c>
      <c r="D292" s="54" t="s">
        <v>377</v>
      </c>
      <c r="E292" s="16" t="s">
        <v>293</v>
      </c>
      <c r="F292" s="54" t="s">
        <v>393</v>
      </c>
      <c r="G292" s="7">
        <f t="shared" si="3"/>
        <v>257272</v>
      </c>
      <c r="H292" s="67"/>
      <c r="I292" s="29"/>
    </row>
    <row r="293" spans="1:9" ht="12.75">
      <c r="A293" s="122">
        <v>40542</v>
      </c>
      <c r="B293" s="16">
        <v>545</v>
      </c>
      <c r="C293" s="16" t="s">
        <v>233</v>
      </c>
      <c r="D293" s="54" t="s">
        <v>763</v>
      </c>
      <c r="E293" s="16" t="s">
        <v>293</v>
      </c>
      <c r="F293" s="54" t="s">
        <v>392</v>
      </c>
      <c r="G293" s="7">
        <f t="shared" si="3"/>
        <v>257817</v>
      </c>
      <c r="H293" s="67"/>
      <c r="I293" s="29"/>
    </row>
    <row r="294" spans="1:9" ht="12.75">
      <c r="A294" s="50"/>
      <c r="B294" s="16"/>
      <c r="C294" s="54"/>
      <c r="D294" s="54"/>
      <c r="E294" s="54"/>
      <c r="F294" s="16"/>
      <c r="G294" s="7">
        <f t="shared" si="3"/>
        <v>257817</v>
      </c>
      <c r="H294" s="67"/>
      <c r="I294" s="29"/>
    </row>
    <row r="295" spans="1:12" ht="12.75">
      <c r="A295" s="81"/>
      <c r="B295" s="78"/>
      <c r="C295" s="54"/>
      <c r="D295" s="78"/>
      <c r="E295" s="54"/>
      <c r="F295" s="44"/>
      <c r="G295" s="7">
        <f t="shared" si="3"/>
        <v>257817</v>
      </c>
      <c r="H295" s="29"/>
      <c r="I295" s="29"/>
      <c r="J295" s="46"/>
      <c r="K295" s="46"/>
      <c r="L295" s="46"/>
    </row>
    <row r="296" spans="1:12" ht="12.75">
      <c r="A296" s="39"/>
      <c r="B296" s="26"/>
      <c r="C296" s="8"/>
      <c r="D296" s="26"/>
      <c r="E296" s="8"/>
      <c r="F296" s="26"/>
      <c r="G296" s="7">
        <f>G295+B296</f>
        <v>257817</v>
      </c>
      <c r="H296" s="46"/>
      <c r="I296" s="46"/>
      <c r="J296" s="46"/>
      <c r="K296" s="46"/>
      <c r="L296" s="46"/>
    </row>
    <row r="297" spans="1:12" ht="12.75">
      <c r="A297" s="12" t="s">
        <v>12</v>
      </c>
      <c r="B297" s="13"/>
      <c r="C297" s="13"/>
      <c r="D297" s="12"/>
      <c r="E297" s="13"/>
      <c r="F297" s="12"/>
      <c r="G297" s="24">
        <f>G296</f>
        <v>257817</v>
      </c>
      <c r="H297" s="46"/>
      <c r="I297" s="46"/>
      <c r="J297" s="46"/>
      <c r="K297" s="46"/>
      <c r="L297" s="46"/>
    </row>
    <row r="298" spans="8:12" ht="12.75">
      <c r="H298" s="46"/>
      <c r="I298" s="46"/>
      <c r="J298" s="46"/>
      <c r="K298" s="46"/>
      <c r="L298" s="46"/>
    </row>
    <row r="299" spans="8:12" ht="12.75">
      <c r="H299" s="46"/>
      <c r="I299" s="46"/>
      <c r="J299" s="46"/>
      <c r="K299" s="46"/>
      <c r="L299" s="46"/>
    </row>
    <row r="300" ht="13.5" thickBot="1"/>
    <row r="301" spans="1:6" ht="16.5" thickBot="1">
      <c r="A301" s="4" t="s">
        <v>758</v>
      </c>
      <c r="B301" s="6"/>
      <c r="C301" s="6"/>
      <c r="D301" s="5"/>
      <c r="E301" s="6"/>
      <c r="F301" s="94">
        <f>F128-G297</f>
        <v>20460</v>
      </c>
    </row>
    <row r="302" ht="12.75">
      <c r="F302" s="42"/>
    </row>
    <row r="303" spans="5:6" ht="12.75">
      <c r="E303" t="s">
        <v>493</v>
      </c>
      <c r="F303">
        <v>-273</v>
      </c>
    </row>
  </sheetData>
  <sheetProtection/>
  <autoFilter ref="A132:L297"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6"/>
  <sheetViews>
    <sheetView workbookViewId="0" topLeftCell="A1">
      <selection activeCell="B27" sqref="B27"/>
    </sheetView>
  </sheetViews>
  <sheetFormatPr defaultColWidth="9.140625" defaultRowHeight="12.75"/>
  <cols>
    <col min="1" max="1" width="16.00390625" style="19" customWidth="1"/>
    <col min="2" max="2" width="31.421875" style="19" customWidth="1"/>
    <col min="3" max="3" width="17.421875" style="19" customWidth="1"/>
    <col min="4" max="4" width="19.7109375" style="32" customWidth="1"/>
    <col min="5" max="5" width="21.57421875" style="19" customWidth="1"/>
    <col min="6" max="6" width="13.8515625" style="19" customWidth="1"/>
    <col min="7" max="7" width="13.421875" style="19" customWidth="1"/>
    <col min="8" max="8" width="13.28125" style="19" customWidth="1"/>
    <col min="9" max="9" width="9.140625" style="19" customWidth="1"/>
    <col min="10" max="10" width="29.421875" style="19" customWidth="1"/>
    <col min="11" max="16384" width="9.140625" style="19" customWidth="1"/>
  </cols>
  <sheetData>
    <row r="1" ht="12.75">
      <c r="E1" s="23"/>
    </row>
    <row r="2" spans="1:4" ht="12.75">
      <c r="A2" s="19" t="s">
        <v>19</v>
      </c>
      <c r="B2" s="19" t="s">
        <v>734</v>
      </c>
      <c r="C2" s="23" t="s">
        <v>23</v>
      </c>
      <c r="D2" s="31" t="s">
        <v>24</v>
      </c>
    </row>
    <row r="3" spans="1:5" ht="12.75">
      <c r="A3" s="71"/>
      <c r="B3" s="53"/>
      <c r="C3" s="48"/>
      <c r="D3" s="47" t="s">
        <v>47</v>
      </c>
      <c r="E3" s="48" t="s">
        <v>28</v>
      </c>
    </row>
    <row r="4" spans="1:5" ht="12.75">
      <c r="A4" s="71">
        <v>200</v>
      </c>
      <c r="B4" s="53" t="s">
        <v>455</v>
      </c>
      <c r="C4" s="48" t="s">
        <v>462</v>
      </c>
      <c r="D4" s="47"/>
      <c r="E4" s="48"/>
    </row>
    <row r="5" spans="1:5" ht="12.75">
      <c r="A5" s="71"/>
      <c r="B5" s="53" t="s">
        <v>536</v>
      </c>
      <c r="C5" s="48" t="s">
        <v>537</v>
      </c>
      <c r="D5" s="47"/>
      <c r="E5" s="48"/>
    </row>
    <row r="6" spans="1:5" ht="12.75">
      <c r="A6" s="71">
        <v>200</v>
      </c>
      <c r="B6" s="53" t="s">
        <v>632</v>
      </c>
      <c r="C6" s="48" t="s">
        <v>633</v>
      </c>
      <c r="D6" s="47"/>
      <c r="E6" s="48"/>
    </row>
    <row r="7" spans="1:5" ht="12.75">
      <c r="A7" s="71" t="s">
        <v>697</v>
      </c>
      <c r="B7" s="53" t="s">
        <v>681</v>
      </c>
      <c r="C7" s="48" t="s">
        <v>696</v>
      </c>
      <c r="D7" s="47"/>
      <c r="E7" s="48"/>
    </row>
    <row r="8" spans="1:5" ht="12.75">
      <c r="A8" s="71" t="s">
        <v>655</v>
      </c>
      <c r="B8" s="53" t="s">
        <v>570</v>
      </c>
      <c r="C8" s="48" t="s">
        <v>571</v>
      </c>
      <c r="D8" s="47"/>
      <c r="E8" s="48"/>
    </row>
    <row r="9" spans="1:5" ht="12.75">
      <c r="A9" s="71"/>
      <c r="B9" s="53" t="s">
        <v>751</v>
      </c>
      <c r="C9" s="48" t="s">
        <v>750</v>
      </c>
      <c r="D9" s="47"/>
      <c r="E9" s="48"/>
    </row>
    <row r="10" spans="1:5" ht="12.75">
      <c r="A10" s="91">
        <v>200</v>
      </c>
      <c r="B10" s="92" t="s">
        <v>292</v>
      </c>
      <c r="C10" s="96" t="s">
        <v>538</v>
      </c>
      <c r="D10" s="92" t="s">
        <v>188</v>
      </c>
      <c r="E10" s="93" t="s">
        <v>54</v>
      </c>
    </row>
    <row r="11" spans="1:5" ht="12.75">
      <c r="A11" s="91">
        <v>200</v>
      </c>
      <c r="B11" s="92" t="s">
        <v>396</v>
      </c>
      <c r="C11" s="96" t="s">
        <v>397</v>
      </c>
      <c r="D11" s="92"/>
      <c r="E11" s="93"/>
    </row>
    <row r="12" spans="1:5" ht="12.75">
      <c r="A12" s="91">
        <v>200</v>
      </c>
      <c r="B12" s="92" t="s">
        <v>348</v>
      </c>
      <c r="C12" s="96" t="s">
        <v>717</v>
      </c>
      <c r="D12" s="92"/>
      <c r="E12" s="93"/>
    </row>
    <row r="13" spans="1:5" ht="12.75">
      <c r="A13" s="90">
        <v>200</v>
      </c>
      <c r="B13" s="88" t="s">
        <v>251</v>
      </c>
      <c r="C13" s="89" t="s">
        <v>285</v>
      </c>
      <c r="D13" s="89" t="s">
        <v>187</v>
      </c>
      <c r="E13" s="89" t="s">
        <v>735</v>
      </c>
    </row>
    <row r="14" spans="1:5" ht="12.75">
      <c r="A14" s="90">
        <v>200</v>
      </c>
      <c r="B14" s="88" t="s">
        <v>289</v>
      </c>
      <c r="C14" s="89" t="s">
        <v>290</v>
      </c>
      <c r="D14" s="88"/>
      <c r="E14" s="89"/>
    </row>
    <row r="15" spans="1:5" ht="12.75">
      <c r="A15" s="90">
        <v>200</v>
      </c>
      <c r="B15" s="88" t="s">
        <v>130</v>
      </c>
      <c r="C15" s="89" t="s">
        <v>284</v>
      </c>
      <c r="D15" s="88"/>
      <c r="E15" s="89"/>
    </row>
    <row r="16" spans="1:5" ht="12.75">
      <c r="A16" s="90"/>
      <c r="B16" s="88" t="s">
        <v>698</v>
      </c>
      <c r="C16" s="89" t="s">
        <v>699</v>
      </c>
      <c r="D16" s="88"/>
      <c r="E16" s="89"/>
    </row>
    <row r="17" spans="1:5" ht="12.75">
      <c r="A17" s="90">
        <v>200</v>
      </c>
      <c r="B17" s="88" t="s">
        <v>732</v>
      </c>
      <c r="C17" s="89" t="s">
        <v>733</v>
      </c>
      <c r="D17" s="88"/>
      <c r="E17" s="89"/>
    </row>
    <row r="18" spans="1:5" ht="12.75">
      <c r="A18" s="111">
        <v>200</v>
      </c>
      <c r="B18" s="110" t="s">
        <v>224</v>
      </c>
      <c r="C18" s="112"/>
      <c r="D18" s="113"/>
      <c r="E18" s="112" t="s">
        <v>369</v>
      </c>
    </row>
    <row r="19" spans="1:5" ht="12.75">
      <c r="A19" s="125">
        <v>150</v>
      </c>
      <c r="B19" s="124" t="s">
        <v>479</v>
      </c>
      <c r="C19" s="126" t="s">
        <v>487</v>
      </c>
      <c r="D19" s="127"/>
      <c r="E19" s="126" t="s">
        <v>486</v>
      </c>
    </row>
    <row r="20" spans="1:5" ht="12.75">
      <c r="A20" s="125">
        <v>150</v>
      </c>
      <c r="B20" s="124" t="s">
        <v>728</v>
      </c>
      <c r="C20" s="126" t="s">
        <v>731</v>
      </c>
      <c r="D20" s="127"/>
      <c r="E20" s="126"/>
    </row>
    <row r="21" spans="1:5" ht="12.75">
      <c r="A21" s="36"/>
      <c r="B21" s="54" t="s">
        <v>478</v>
      </c>
      <c r="C21" s="38" t="s">
        <v>485</v>
      </c>
      <c r="D21" s="37"/>
      <c r="E21" s="38" t="s">
        <v>656</v>
      </c>
    </row>
    <row r="22" spans="1:5" ht="12.75">
      <c r="A22" s="36"/>
      <c r="B22" s="54" t="s">
        <v>690</v>
      </c>
      <c r="C22" s="38" t="s">
        <v>691</v>
      </c>
      <c r="D22" s="37" t="s">
        <v>692</v>
      </c>
      <c r="E22" s="38" t="s">
        <v>693</v>
      </c>
    </row>
    <row r="23" spans="1:5" ht="12.75">
      <c r="A23" s="36"/>
      <c r="B23" s="54" t="s">
        <v>744</v>
      </c>
      <c r="C23" s="38"/>
      <c r="D23" s="37" t="s">
        <v>746</v>
      </c>
      <c r="E23" s="38" t="s">
        <v>745</v>
      </c>
    </row>
    <row r="24" spans="1:5" ht="12.75">
      <c r="A24" s="36"/>
      <c r="B24" s="54" t="s">
        <v>748</v>
      </c>
      <c r="C24" s="38" t="s">
        <v>749</v>
      </c>
      <c r="D24" s="37" t="s">
        <v>747</v>
      </c>
      <c r="E24" s="38" t="s">
        <v>661</v>
      </c>
    </row>
    <row r="25" spans="1:5" ht="12.75">
      <c r="A25" s="36"/>
      <c r="B25" s="54" t="s">
        <v>709</v>
      </c>
      <c r="C25" s="38" t="s">
        <v>708</v>
      </c>
      <c r="D25" s="37" t="s">
        <v>710</v>
      </c>
      <c r="E25" s="38" t="s">
        <v>711</v>
      </c>
    </row>
    <row r="26" spans="1:5" ht="12.75">
      <c r="A26" s="36"/>
      <c r="B26" s="54" t="s">
        <v>287</v>
      </c>
      <c r="C26" s="38" t="s">
        <v>718</v>
      </c>
      <c r="D26" s="37"/>
      <c r="E26" s="38" t="s">
        <v>693</v>
      </c>
    </row>
    <row r="27" spans="1:5" ht="12.75">
      <c r="A27" s="36"/>
      <c r="B27" s="54" t="s">
        <v>736</v>
      </c>
      <c r="C27" s="38" t="s">
        <v>716</v>
      </c>
      <c r="D27" s="37"/>
      <c r="E27" s="38"/>
    </row>
    <row r="28" spans="1:5" ht="12.75">
      <c r="A28" s="36"/>
      <c r="B28" s="54" t="s">
        <v>737</v>
      </c>
      <c r="C28" s="38" t="s">
        <v>716</v>
      </c>
      <c r="D28" s="37"/>
      <c r="E28" s="38"/>
    </row>
    <row r="29" spans="1:5" ht="12.75">
      <c r="A29" s="36"/>
      <c r="B29" s="54" t="s">
        <v>738</v>
      </c>
      <c r="C29" s="38" t="s">
        <v>716</v>
      </c>
      <c r="D29" s="37"/>
      <c r="E29" s="38"/>
    </row>
    <row r="30" spans="1:5" ht="12.75">
      <c r="A30" s="36"/>
      <c r="B30" s="54" t="s">
        <v>739</v>
      </c>
      <c r="C30" s="38" t="s">
        <v>716</v>
      </c>
      <c r="D30" s="37"/>
      <c r="E30" s="38"/>
    </row>
    <row r="31" spans="1:5" ht="12.75">
      <c r="A31" s="36"/>
      <c r="B31" s="54" t="s">
        <v>712</v>
      </c>
      <c r="C31" s="38" t="s">
        <v>714</v>
      </c>
      <c r="D31" s="37" t="s">
        <v>715</v>
      </c>
      <c r="E31" s="38" t="s">
        <v>711</v>
      </c>
    </row>
    <row r="32" spans="1:5" ht="12.75">
      <c r="A32" s="36"/>
      <c r="B32" s="54" t="s">
        <v>713</v>
      </c>
      <c r="C32" s="38" t="s">
        <v>714</v>
      </c>
      <c r="D32" s="37" t="s">
        <v>715</v>
      </c>
      <c r="E32" s="38" t="s">
        <v>711</v>
      </c>
    </row>
    <row r="33" spans="1:5" ht="12.75">
      <c r="A33" s="36"/>
      <c r="B33" s="54" t="s">
        <v>740</v>
      </c>
      <c r="C33" s="38"/>
      <c r="D33" s="37" t="s">
        <v>631</v>
      </c>
      <c r="E33" s="38" t="s">
        <v>630</v>
      </c>
    </row>
    <row r="34" spans="1:5" ht="12.75">
      <c r="A34" s="36"/>
      <c r="B34" s="54" t="s">
        <v>383</v>
      </c>
      <c r="C34" s="38" t="s">
        <v>384</v>
      </c>
      <c r="D34" s="37" t="s">
        <v>432</v>
      </c>
      <c r="E34" s="38" t="s">
        <v>433</v>
      </c>
    </row>
    <row r="35" spans="1:5" ht="12.75">
      <c r="A35" s="36">
        <v>100</v>
      </c>
      <c r="B35" s="54" t="s">
        <v>293</v>
      </c>
      <c r="C35" s="38" t="s">
        <v>539</v>
      </c>
      <c r="D35" s="37"/>
      <c r="E35" s="38" t="s">
        <v>319</v>
      </c>
    </row>
    <row r="36" spans="1:5" ht="12.75">
      <c r="A36" s="36"/>
      <c r="B36" s="54" t="s">
        <v>705</v>
      </c>
      <c r="C36" s="38"/>
      <c r="D36" s="37" t="s">
        <v>707</v>
      </c>
      <c r="E36" s="38" t="s">
        <v>706</v>
      </c>
    </row>
    <row r="37" spans="1:5" ht="12.75">
      <c r="A37" s="36"/>
      <c r="B37" s="54" t="s">
        <v>701</v>
      </c>
      <c r="C37" s="38" t="s">
        <v>702</v>
      </c>
      <c r="D37" s="37" t="s">
        <v>703</v>
      </c>
      <c r="E37" s="38" t="s">
        <v>704</v>
      </c>
    </row>
    <row r="38" spans="1:5" ht="12.75">
      <c r="A38" s="36"/>
      <c r="B38" s="54" t="s">
        <v>371</v>
      </c>
      <c r="C38" s="38"/>
      <c r="D38" s="37"/>
      <c r="E38" s="38"/>
    </row>
    <row r="39" spans="1:5" ht="12.75">
      <c r="A39" s="36"/>
      <c r="B39" s="54" t="s">
        <v>694</v>
      </c>
      <c r="C39" s="38"/>
      <c r="D39" s="172" t="s">
        <v>695</v>
      </c>
      <c r="E39" s="38"/>
    </row>
    <row r="40" spans="1:5" ht="12.75">
      <c r="A40" s="36"/>
      <c r="B40" s="54" t="s">
        <v>575</v>
      </c>
      <c r="C40" s="38" t="s">
        <v>576</v>
      </c>
      <c r="D40" s="139" t="s">
        <v>574</v>
      </c>
      <c r="E40" s="38"/>
    </row>
    <row r="41" spans="1:6" ht="12.75">
      <c r="A41" s="38"/>
      <c r="B41" s="20" t="s">
        <v>276</v>
      </c>
      <c r="C41" s="20" t="s">
        <v>236</v>
      </c>
      <c r="D41" s="37"/>
      <c r="E41" s="38"/>
      <c r="F41" s="49"/>
    </row>
    <row r="42" spans="1:6" ht="12.75">
      <c r="A42" s="38"/>
      <c r="B42" s="20" t="s">
        <v>237</v>
      </c>
      <c r="C42" s="20" t="s">
        <v>238</v>
      </c>
      <c r="D42" s="37"/>
      <c r="E42" s="38"/>
      <c r="F42" s="49"/>
    </row>
    <row r="43" spans="1:6" ht="12" customHeight="1">
      <c r="A43" s="38"/>
      <c r="B43" s="54" t="s">
        <v>594</v>
      </c>
      <c r="C43" s="38" t="s">
        <v>245</v>
      </c>
      <c r="D43" s="37" t="s">
        <v>260</v>
      </c>
      <c r="E43" s="38" t="s">
        <v>120</v>
      </c>
      <c r="F43" s="49"/>
    </row>
    <row r="44" spans="1:6" ht="12" customHeight="1">
      <c r="A44" s="38"/>
      <c r="B44" s="54" t="s">
        <v>246</v>
      </c>
      <c r="C44" s="38" t="s">
        <v>245</v>
      </c>
      <c r="D44" s="37"/>
      <c r="E44" s="38"/>
      <c r="F44" s="49"/>
    </row>
    <row r="45" spans="1:5" ht="12.75">
      <c r="A45" s="36"/>
      <c r="B45" s="37" t="s">
        <v>239</v>
      </c>
      <c r="C45" s="38" t="s">
        <v>261</v>
      </c>
      <c r="D45" s="37"/>
      <c r="E45" s="38"/>
    </row>
    <row r="46" spans="1:5" ht="12.75">
      <c r="A46" s="36"/>
      <c r="B46" s="37" t="s">
        <v>280</v>
      </c>
      <c r="C46" s="38" t="s">
        <v>286</v>
      </c>
      <c r="D46" s="37" t="s">
        <v>294</v>
      </c>
      <c r="E46" s="38" t="s">
        <v>270</v>
      </c>
    </row>
    <row r="47" spans="1:5" ht="12.75">
      <c r="A47" s="36"/>
      <c r="B47" s="37" t="s">
        <v>111</v>
      </c>
      <c r="C47" s="38" t="s">
        <v>113</v>
      </c>
      <c r="D47" s="37" t="s">
        <v>114</v>
      </c>
      <c r="E47" s="38" t="s">
        <v>112</v>
      </c>
    </row>
    <row r="48" spans="1:5" ht="12.75">
      <c r="A48" s="36"/>
      <c r="B48" s="37" t="s">
        <v>483</v>
      </c>
      <c r="C48" s="38" t="s">
        <v>434</v>
      </c>
      <c r="D48" s="37"/>
      <c r="E48" s="38" t="s">
        <v>449</v>
      </c>
    </row>
    <row r="49" spans="1:5" ht="12.75">
      <c r="A49" s="36"/>
      <c r="B49" s="37" t="s">
        <v>700</v>
      </c>
      <c r="C49" s="38" t="s">
        <v>434</v>
      </c>
      <c r="D49" s="37"/>
      <c r="E49" s="38" t="s">
        <v>449</v>
      </c>
    </row>
    <row r="50" spans="1:5" ht="12.75">
      <c r="A50" s="36"/>
      <c r="B50" s="37" t="s">
        <v>435</v>
      </c>
      <c r="C50" s="38"/>
      <c r="D50" s="37" t="s">
        <v>437</v>
      </c>
      <c r="E50" s="38" t="s">
        <v>436</v>
      </c>
    </row>
    <row r="51" spans="1:5" ht="12.75">
      <c r="A51" s="36"/>
      <c r="B51" s="37" t="s">
        <v>438</v>
      </c>
      <c r="C51" s="38"/>
      <c r="D51" s="37"/>
      <c r="E51" s="38" t="s">
        <v>439</v>
      </c>
    </row>
    <row r="52" spans="1:5" ht="12.75">
      <c r="A52" s="36"/>
      <c r="B52" s="37" t="s">
        <v>741</v>
      </c>
      <c r="C52" s="38"/>
      <c r="D52" s="37" t="s">
        <v>743</v>
      </c>
      <c r="E52" s="38" t="s">
        <v>742</v>
      </c>
    </row>
    <row r="53" spans="1:5" ht="12.75">
      <c r="A53" s="36"/>
      <c r="B53" s="37" t="s">
        <v>484</v>
      </c>
      <c r="C53" s="38" t="s">
        <v>440</v>
      </c>
      <c r="D53" s="37" t="s">
        <v>444</v>
      </c>
      <c r="E53" s="38" t="s">
        <v>441</v>
      </c>
    </row>
    <row r="54" spans="1:5" ht="12.75">
      <c r="A54" s="36"/>
      <c r="B54" s="37" t="s">
        <v>442</v>
      </c>
      <c r="C54" s="38" t="s">
        <v>446</v>
      </c>
      <c r="D54" s="37" t="s">
        <v>445</v>
      </c>
      <c r="E54" s="38" t="s">
        <v>443</v>
      </c>
    </row>
    <row r="55" spans="1:5" ht="12.75">
      <c r="A55" s="36"/>
      <c r="B55" s="37" t="s">
        <v>447</v>
      </c>
      <c r="C55" s="38" t="s">
        <v>448</v>
      </c>
      <c r="D55" s="37"/>
      <c r="E55" s="38"/>
    </row>
    <row r="56" spans="1:5" ht="12.75">
      <c r="A56" s="64">
        <v>100</v>
      </c>
      <c r="B56" s="65" t="s">
        <v>65</v>
      </c>
      <c r="C56" s="66"/>
      <c r="D56" s="65"/>
      <c r="E56" s="66"/>
    </row>
    <row r="57" ht="12.75">
      <c r="A57" s="21">
        <f>SUM(A3:A56)</f>
        <v>2500</v>
      </c>
    </row>
    <row r="58" spans="1:2" ht="12.75">
      <c r="A58" s="43">
        <f>A57*31</f>
        <v>77500</v>
      </c>
      <c r="B58" s="23" t="s">
        <v>49</v>
      </c>
    </row>
    <row r="59" ht="12.75">
      <c r="D59" s="69"/>
    </row>
    <row r="60" ht="12.75">
      <c r="C60" s="23"/>
    </row>
    <row r="61" spans="1:3" ht="12.75">
      <c r="A61" s="34" t="s">
        <v>37</v>
      </c>
      <c r="B61" s="33"/>
      <c r="C61" s="23"/>
    </row>
    <row r="62" ht="13.5" thickBot="1">
      <c r="C62" s="23"/>
    </row>
    <row r="63" spans="1:4" ht="13.5" thickBot="1">
      <c r="A63" s="35">
        <f>SUM(A65:A268)</f>
        <v>23555.909999999996</v>
      </c>
      <c r="C63" s="32"/>
      <c r="D63" s="19"/>
    </row>
    <row r="64" spans="3:4" ht="12.75">
      <c r="C64" s="32"/>
      <c r="D64" s="19"/>
    </row>
    <row r="65" spans="1:4" ht="12.75" hidden="1">
      <c r="A65" s="55">
        <v>1000</v>
      </c>
      <c r="B65" s="55" t="s">
        <v>20</v>
      </c>
      <c r="C65" s="57" t="s">
        <v>76</v>
      </c>
      <c r="D65" s="28" t="s">
        <v>18</v>
      </c>
    </row>
    <row r="66" spans="1:4" ht="12.75" hidden="1">
      <c r="A66" s="55">
        <v>1425</v>
      </c>
      <c r="B66" s="55" t="s">
        <v>21</v>
      </c>
      <c r="C66" s="56" t="s">
        <v>40</v>
      </c>
      <c r="D66" s="28" t="s">
        <v>39</v>
      </c>
    </row>
    <row r="67" spans="1:5" ht="12.75" hidden="1">
      <c r="A67" s="55">
        <v>478</v>
      </c>
      <c r="B67" s="55" t="s">
        <v>17</v>
      </c>
      <c r="C67" s="56" t="s">
        <v>134</v>
      </c>
      <c r="D67" s="28" t="s">
        <v>27</v>
      </c>
      <c r="E67" s="23" t="s">
        <v>41</v>
      </c>
    </row>
    <row r="68" spans="1:4" ht="12.75" hidden="1">
      <c r="A68" s="55">
        <v>1029.56</v>
      </c>
      <c r="B68" s="55" t="s">
        <v>16</v>
      </c>
      <c r="C68" s="56" t="s">
        <v>77</v>
      </c>
      <c r="D68" s="28"/>
    </row>
    <row r="69" spans="1:4" ht="12.75" hidden="1">
      <c r="A69" s="55">
        <v>401.74</v>
      </c>
      <c r="B69" s="55" t="s">
        <v>26</v>
      </c>
      <c r="C69" s="57" t="s">
        <v>78</v>
      </c>
      <c r="D69" s="36"/>
    </row>
    <row r="70" spans="1:4" ht="12.75" hidden="1">
      <c r="A70" s="55">
        <v>2500</v>
      </c>
      <c r="B70" s="55" t="s">
        <v>16</v>
      </c>
      <c r="C70" s="56" t="s">
        <v>22</v>
      </c>
      <c r="D70" s="36"/>
    </row>
    <row r="71" spans="1:4" ht="12.75" hidden="1">
      <c r="A71" s="55">
        <v>955.67</v>
      </c>
      <c r="B71" s="55" t="s">
        <v>29</v>
      </c>
      <c r="C71" s="56" t="s">
        <v>30</v>
      </c>
      <c r="D71" s="38" t="s">
        <v>31</v>
      </c>
    </row>
    <row r="72" spans="1:4" ht="12.75" hidden="1">
      <c r="A72" s="55">
        <v>1000</v>
      </c>
      <c r="B72" s="55" t="s">
        <v>32</v>
      </c>
      <c r="C72" s="56" t="s">
        <v>33</v>
      </c>
      <c r="D72" s="38" t="s">
        <v>25</v>
      </c>
    </row>
    <row r="73" spans="1:4" ht="12.75" hidden="1">
      <c r="A73" s="55">
        <v>935.96</v>
      </c>
      <c r="B73" s="55" t="s">
        <v>34</v>
      </c>
      <c r="C73" s="56" t="s">
        <v>30</v>
      </c>
      <c r="D73" s="38" t="s">
        <v>25</v>
      </c>
    </row>
    <row r="74" spans="1:4" ht="12.75" hidden="1">
      <c r="A74" s="55">
        <v>1029.1</v>
      </c>
      <c r="B74" s="55" t="s">
        <v>35</v>
      </c>
      <c r="C74" s="57"/>
      <c r="D74" s="36"/>
    </row>
    <row r="75" spans="1:4" ht="12.75" hidden="1">
      <c r="A75" s="55">
        <v>2930.4</v>
      </c>
      <c r="B75" s="58" t="s">
        <v>36</v>
      </c>
      <c r="C75" s="56" t="s">
        <v>44</v>
      </c>
      <c r="D75" s="38" t="s">
        <v>25</v>
      </c>
    </row>
    <row r="76" spans="1:4" ht="12.75" hidden="1">
      <c r="A76" s="55">
        <v>1425</v>
      </c>
      <c r="B76" s="55" t="s">
        <v>42</v>
      </c>
      <c r="C76" s="56" t="s">
        <v>43</v>
      </c>
      <c r="D76" s="28" t="s">
        <v>25</v>
      </c>
    </row>
    <row r="77" spans="1:4" ht="12.75" hidden="1">
      <c r="A77" s="55">
        <v>2810</v>
      </c>
      <c r="B77" s="55" t="s">
        <v>45</v>
      </c>
      <c r="C77" s="56" t="s">
        <v>46</v>
      </c>
      <c r="D77" s="27"/>
    </row>
    <row r="78" spans="1:4" ht="12.75" hidden="1">
      <c r="A78" s="8">
        <v>-11000</v>
      </c>
      <c r="B78" s="8" t="s">
        <v>50</v>
      </c>
      <c r="C78" s="22" t="s">
        <v>51</v>
      </c>
      <c r="D78" s="27"/>
    </row>
    <row r="79" spans="1:4" ht="12.75" hidden="1">
      <c r="A79" s="55">
        <v>24.87</v>
      </c>
      <c r="B79" s="55" t="s">
        <v>52</v>
      </c>
      <c r="C79" s="56" t="s">
        <v>53</v>
      </c>
      <c r="D79" s="27"/>
    </row>
    <row r="80" spans="1:4" ht="12.75" hidden="1">
      <c r="A80" s="8">
        <v>-6900</v>
      </c>
      <c r="B80" s="8" t="s">
        <v>50</v>
      </c>
      <c r="C80" s="22" t="s">
        <v>56</v>
      </c>
      <c r="D80" s="27"/>
    </row>
    <row r="81" spans="1:4" ht="12.75" hidden="1">
      <c r="A81" s="55">
        <v>500</v>
      </c>
      <c r="B81" s="55" t="s">
        <v>58</v>
      </c>
      <c r="C81" s="56" t="s">
        <v>57</v>
      </c>
      <c r="D81" s="27"/>
    </row>
    <row r="82" spans="1:4" ht="12.75" hidden="1">
      <c r="A82" s="57">
        <v>2000</v>
      </c>
      <c r="B82" s="56" t="s">
        <v>61</v>
      </c>
      <c r="C82" s="56" t="s">
        <v>60</v>
      </c>
      <c r="D82" s="27"/>
    </row>
    <row r="83" spans="1:4" ht="12.75" hidden="1">
      <c r="A83" s="57">
        <v>200</v>
      </c>
      <c r="B83" s="59" t="s">
        <v>63</v>
      </c>
      <c r="C83" s="60" t="s">
        <v>79</v>
      </c>
      <c r="D83" s="20"/>
    </row>
    <row r="84" spans="1:4" ht="12.75" hidden="1">
      <c r="A84" s="57">
        <v>1500</v>
      </c>
      <c r="B84" s="59" t="s">
        <v>62</v>
      </c>
      <c r="C84" s="60" t="s">
        <v>80</v>
      </c>
      <c r="D84" s="45" t="s">
        <v>59</v>
      </c>
    </row>
    <row r="85" spans="1:4" ht="12.75" hidden="1">
      <c r="A85" s="57">
        <v>500</v>
      </c>
      <c r="B85" s="56" t="s">
        <v>81</v>
      </c>
      <c r="C85" s="61" t="s">
        <v>82</v>
      </c>
      <c r="D85" s="20" t="s">
        <v>64</v>
      </c>
    </row>
    <row r="86" spans="1:4" ht="12.75" hidden="1">
      <c r="A86" s="20">
        <v>-2000</v>
      </c>
      <c r="B86" s="27" t="s">
        <v>66</v>
      </c>
      <c r="C86" s="27"/>
      <c r="D86" s="20"/>
    </row>
    <row r="87" spans="1:4" ht="12.75" hidden="1">
      <c r="A87" s="57">
        <v>485.17</v>
      </c>
      <c r="B87" s="59" t="s">
        <v>68</v>
      </c>
      <c r="C87" s="61" t="s">
        <v>67</v>
      </c>
      <c r="D87" s="20"/>
    </row>
    <row r="88" spans="1:4" ht="12.75" hidden="1">
      <c r="A88" s="57">
        <v>522.5</v>
      </c>
      <c r="B88" s="57" t="s">
        <v>69</v>
      </c>
      <c r="C88" s="61" t="s">
        <v>83</v>
      </c>
      <c r="D88" s="20"/>
    </row>
    <row r="89" spans="1:4" ht="12.75" hidden="1">
      <c r="A89" s="57">
        <v>855</v>
      </c>
      <c r="B89" s="51" t="s">
        <v>72</v>
      </c>
      <c r="C89" s="61" t="s">
        <v>70</v>
      </c>
      <c r="D89" s="20"/>
    </row>
    <row r="90" spans="1:4" ht="12.75" hidden="1">
      <c r="A90" s="57">
        <v>1492.5</v>
      </c>
      <c r="B90" s="51" t="s">
        <v>73</v>
      </c>
      <c r="C90" s="61" t="s">
        <v>71</v>
      </c>
      <c r="D90" s="20"/>
    </row>
    <row r="91" spans="1:4" ht="12.75" hidden="1">
      <c r="A91" s="57">
        <v>935.96</v>
      </c>
      <c r="B91" s="51" t="s">
        <v>72</v>
      </c>
      <c r="C91" s="61" t="s">
        <v>74</v>
      </c>
      <c r="D91" s="20"/>
    </row>
    <row r="92" spans="1:4" ht="12.75" hidden="1">
      <c r="A92" s="57">
        <v>97.51</v>
      </c>
      <c r="B92" s="59" t="s">
        <v>63</v>
      </c>
      <c r="C92" s="61" t="s">
        <v>74</v>
      </c>
      <c r="D92" s="20"/>
    </row>
    <row r="93" spans="1:5" ht="12.75" hidden="1">
      <c r="A93" s="62">
        <v>2389.16</v>
      </c>
      <c r="B93" s="59" t="s">
        <v>63</v>
      </c>
      <c r="C93" s="61" t="s">
        <v>75</v>
      </c>
      <c r="D93" s="20"/>
      <c r="E93" s="51"/>
    </row>
    <row r="94" spans="1:5" ht="12.75" hidden="1">
      <c r="A94" s="62">
        <v>950</v>
      </c>
      <c r="B94" s="59" t="s">
        <v>63</v>
      </c>
      <c r="C94" s="61" t="s">
        <v>84</v>
      </c>
      <c r="D94" s="20"/>
      <c r="E94" s="8"/>
    </row>
    <row r="95" spans="1:5" ht="12.75" hidden="1">
      <c r="A95" s="62">
        <v>995</v>
      </c>
      <c r="B95" s="56" t="s">
        <v>88</v>
      </c>
      <c r="C95" s="61" t="s">
        <v>85</v>
      </c>
      <c r="D95" s="20"/>
      <c r="E95" s="51"/>
    </row>
    <row r="96" spans="1:4" ht="12.75" hidden="1">
      <c r="A96" s="57">
        <v>1000</v>
      </c>
      <c r="B96" s="56" t="s">
        <v>89</v>
      </c>
      <c r="C96" s="61" t="s">
        <v>86</v>
      </c>
      <c r="D96" s="20"/>
    </row>
    <row r="97" spans="1:4" ht="12.75" hidden="1">
      <c r="A97" s="57">
        <v>950</v>
      </c>
      <c r="B97" s="8" t="s">
        <v>91</v>
      </c>
      <c r="C97" s="61" t="s">
        <v>87</v>
      </c>
      <c r="D97" s="20"/>
    </row>
    <row r="98" spans="1:4" ht="12.75" hidden="1">
      <c r="A98" s="20">
        <v>706.45</v>
      </c>
      <c r="B98" s="59" t="s">
        <v>63</v>
      </c>
      <c r="C98" s="27" t="s">
        <v>96</v>
      </c>
      <c r="D98" s="20"/>
    </row>
    <row r="99" spans="1:4" ht="12.75" hidden="1">
      <c r="A99" s="20">
        <v>1492.5</v>
      </c>
      <c r="B99" s="20" t="s">
        <v>88</v>
      </c>
      <c r="C99" s="27" t="s">
        <v>97</v>
      </c>
      <c r="D99" s="20" t="s">
        <v>94</v>
      </c>
    </row>
    <row r="100" spans="1:4" ht="12.75" hidden="1">
      <c r="A100" s="20">
        <v>1019.87</v>
      </c>
      <c r="B100" s="20" t="s">
        <v>90</v>
      </c>
      <c r="C100" s="27" t="s">
        <v>97</v>
      </c>
      <c r="D100" s="20" t="s">
        <v>94</v>
      </c>
    </row>
    <row r="101" spans="1:4" ht="12.75" hidden="1">
      <c r="A101" s="20">
        <v>190</v>
      </c>
      <c r="B101" s="27" t="s">
        <v>95</v>
      </c>
      <c r="C101" s="27" t="s">
        <v>99</v>
      </c>
      <c r="D101" s="20"/>
    </row>
    <row r="102" spans="1:4" ht="12.75" hidden="1">
      <c r="A102" s="20">
        <v>519</v>
      </c>
      <c r="B102" s="27" t="s">
        <v>101</v>
      </c>
      <c r="C102" s="27" t="s">
        <v>100</v>
      </c>
      <c r="D102" s="20"/>
    </row>
    <row r="103" spans="1:4" ht="12.75" hidden="1">
      <c r="A103" s="20">
        <v>480.15</v>
      </c>
      <c r="B103" s="27" t="s">
        <v>102</v>
      </c>
      <c r="C103" s="27" t="s">
        <v>103</v>
      </c>
      <c r="D103" s="20"/>
    </row>
    <row r="104" spans="1:4" ht="12.75" hidden="1">
      <c r="A104" s="20">
        <v>-2000</v>
      </c>
      <c r="B104" s="27" t="s">
        <v>66</v>
      </c>
      <c r="C104" s="27" t="s">
        <v>135</v>
      </c>
      <c r="D104" s="20"/>
    </row>
    <row r="105" spans="1:4" ht="12.75" hidden="1">
      <c r="A105" s="20">
        <v>-15826</v>
      </c>
      <c r="B105" s="27" t="s">
        <v>50</v>
      </c>
      <c r="C105" s="27" t="s">
        <v>104</v>
      </c>
      <c r="D105" s="20"/>
    </row>
    <row r="106" spans="1:4" ht="12.75" hidden="1">
      <c r="A106" s="20">
        <v>950</v>
      </c>
      <c r="B106" s="27" t="s">
        <v>105</v>
      </c>
      <c r="C106" s="27" t="s">
        <v>106</v>
      </c>
      <c r="D106" s="20" t="s">
        <v>98</v>
      </c>
    </row>
    <row r="107" spans="1:4" ht="12.75" hidden="1">
      <c r="A107" s="20">
        <v>-200</v>
      </c>
      <c r="B107" s="27" t="s">
        <v>107</v>
      </c>
      <c r="C107" s="27" t="s">
        <v>108</v>
      </c>
      <c r="D107" s="20"/>
    </row>
    <row r="108" spans="1:4" ht="12.75" hidden="1">
      <c r="A108" s="20">
        <v>1500</v>
      </c>
      <c r="B108" s="27" t="s">
        <v>63</v>
      </c>
      <c r="C108" s="27" t="s">
        <v>108</v>
      </c>
      <c r="D108" s="20"/>
    </row>
    <row r="109" spans="1:4" ht="12.75" hidden="1">
      <c r="A109" s="20">
        <v>99.5</v>
      </c>
      <c r="B109" s="27" t="s">
        <v>63</v>
      </c>
      <c r="C109" s="27" t="s">
        <v>109</v>
      </c>
      <c r="D109" s="20"/>
    </row>
    <row r="110" spans="1:4" ht="12.75" hidden="1">
      <c r="A110" s="20">
        <v>-1006</v>
      </c>
      <c r="B110" s="27" t="s">
        <v>115</v>
      </c>
      <c r="C110" s="27" t="s">
        <v>116</v>
      </c>
      <c r="D110" s="20"/>
    </row>
    <row r="111" spans="1:4" ht="12.75" hidden="1">
      <c r="A111" s="20">
        <v>-1005</v>
      </c>
      <c r="B111" s="27" t="s">
        <v>133</v>
      </c>
      <c r="C111" s="71" t="s">
        <v>38</v>
      </c>
      <c r="D111" s="20"/>
    </row>
    <row r="112" spans="1:4" ht="12.75" hidden="1">
      <c r="A112" s="20">
        <v>-300</v>
      </c>
      <c r="B112" s="27" t="s">
        <v>107</v>
      </c>
      <c r="C112" s="27" t="s">
        <v>117</v>
      </c>
      <c r="D112" s="20"/>
    </row>
    <row r="113" spans="1:4" ht="12.75" hidden="1">
      <c r="A113" s="20">
        <v>950</v>
      </c>
      <c r="B113" s="27" t="s">
        <v>110</v>
      </c>
      <c r="C113" s="27" t="s">
        <v>123</v>
      </c>
      <c r="D113" s="20"/>
    </row>
    <row r="114" spans="1:4" ht="12.75" hidden="1">
      <c r="A114" s="20">
        <v>1009</v>
      </c>
      <c r="B114" s="27" t="s">
        <v>124</v>
      </c>
      <c r="C114" s="27" t="s">
        <v>122</v>
      </c>
      <c r="D114" s="20"/>
    </row>
    <row r="115" spans="1:4" ht="12.75" hidden="1">
      <c r="A115" s="20">
        <v>2850</v>
      </c>
      <c r="B115" s="27" t="s">
        <v>127</v>
      </c>
      <c r="C115" s="27" t="s">
        <v>126</v>
      </c>
      <c r="D115" s="20" t="s">
        <v>119</v>
      </c>
    </row>
    <row r="116" spans="1:4" ht="12.75" hidden="1">
      <c r="A116" s="20">
        <v>-1005</v>
      </c>
      <c r="B116" s="27" t="s">
        <v>133</v>
      </c>
      <c r="C116" s="71" t="s">
        <v>125</v>
      </c>
      <c r="D116" s="20"/>
    </row>
    <row r="117" spans="1:4" ht="12.75" hidden="1">
      <c r="A117" s="20">
        <v>-500</v>
      </c>
      <c r="B117" s="27" t="s">
        <v>128</v>
      </c>
      <c r="C117" s="27" t="s">
        <v>129</v>
      </c>
      <c r="D117" s="20"/>
    </row>
    <row r="118" spans="1:4" ht="12.75" hidden="1">
      <c r="A118" s="20">
        <v>3040</v>
      </c>
      <c r="B118" s="27" t="s">
        <v>127</v>
      </c>
      <c r="C118" s="27" t="s">
        <v>131</v>
      </c>
      <c r="D118" s="20" t="s">
        <v>118</v>
      </c>
    </row>
    <row r="119" spans="1:4" ht="12.75" hidden="1">
      <c r="A119" s="20">
        <v>946.45</v>
      </c>
      <c r="B119" s="27" t="s">
        <v>132</v>
      </c>
      <c r="C119" s="27" t="s">
        <v>30</v>
      </c>
      <c r="D119" s="20"/>
    </row>
    <row r="120" spans="1:4" ht="12.75" hidden="1">
      <c r="A120" s="20">
        <v>-1508</v>
      </c>
      <c r="B120" s="27" t="s">
        <v>133</v>
      </c>
      <c r="C120" s="71" t="s">
        <v>44</v>
      </c>
      <c r="D120" s="20"/>
    </row>
    <row r="121" spans="1:4" ht="12.75" hidden="1">
      <c r="A121" s="20">
        <v>940.5</v>
      </c>
      <c r="B121" s="54" t="s">
        <v>136</v>
      </c>
      <c r="C121" s="27" t="s">
        <v>44</v>
      </c>
      <c r="D121" s="20" t="s">
        <v>130</v>
      </c>
    </row>
    <row r="122" spans="1:4" ht="12.75" hidden="1">
      <c r="A122" s="73">
        <v>479.95</v>
      </c>
      <c r="B122" s="74" t="s">
        <v>140</v>
      </c>
      <c r="C122" s="72" t="s">
        <v>139</v>
      </c>
      <c r="D122" s="20" t="s">
        <v>160</v>
      </c>
    </row>
    <row r="123" spans="1:4" ht="12.75" hidden="1">
      <c r="A123" s="73">
        <v>1000</v>
      </c>
      <c r="B123" s="74" t="s">
        <v>142</v>
      </c>
      <c r="C123" s="72" t="s">
        <v>141</v>
      </c>
      <c r="D123" s="20" t="s">
        <v>160</v>
      </c>
    </row>
    <row r="124" spans="1:4" ht="12.75" hidden="1">
      <c r="A124" s="73">
        <v>751.22</v>
      </c>
      <c r="B124" s="74" t="s">
        <v>90</v>
      </c>
      <c r="C124" s="72" t="s">
        <v>143</v>
      </c>
      <c r="D124" s="20" t="s">
        <v>160</v>
      </c>
    </row>
    <row r="125" spans="1:4" ht="12.75" hidden="1">
      <c r="A125" s="73">
        <v>467.98</v>
      </c>
      <c r="B125" s="74" t="s">
        <v>145</v>
      </c>
      <c r="C125" s="72" t="s">
        <v>144</v>
      </c>
      <c r="D125" s="20" t="s">
        <v>160</v>
      </c>
    </row>
    <row r="126" spans="1:4" ht="12.75" hidden="1">
      <c r="A126" s="73">
        <v>348.25</v>
      </c>
      <c r="B126" s="75" t="s">
        <v>101</v>
      </c>
      <c r="C126" s="72" t="s">
        <v>146</v>
      </c>
      <c r="D126" s="20" t="s">
        <v>160</v>
      </c>
    </row>
    <row r="127" spans="1:4" ht="12.75" hidden="1">
      <c r="A127" s="73">
        <v>1000</v>
      </c>
      <c r="B127" s="76" t="s">
        <v>148</v>
      </c>
      <c r="C127" s="72" t="s">
        <v>147</v>
      </c>
      <c r="D127" s="20" t="s">
        <v>160</v>
      </c>
    </row>
    <row r="128" spans="1:4" ht="15" hidden="1">
      <c r="A128" s="77">
        <v>1900</v>
      </c>
      <c r="B128" s="74" t="s">
        <v>150</v>
      </c>
      <c r="C128" s="72" t="s">
        <v>149</v>
      </c>
      <c r="D128" s="20" t="s">
        <v>160</v>
      </c>
    </row>
    <row r="129" spans="1:4" ht="12.75" hidden="1">
      <c r="A129" s="73">
        <v>2985</v>
      </c>
      <c r="B129" s="74" t="s">
        <v>152</v>
      </c>
      <c r="C129" s="72" t="s">
        <v>151</v>
      </c>
      <c r="D129" s="20" t="s">
        <v>160</v>
      </c>
    </row>
    <row r="130" spans="1:4" ht="12.75" hidden="1">
      <c r="A130" s="73">
        <v>997.5</v>
      </c>
      <c r="B130" s="74" t="s">
        <v>154</v>
      </c>
      <c r="C130" s="72" t="s">
        <v>153</v>
      </c>
      <c r="D130" s="20" t="s">
        <v>160</v>
      </c>
    </row>
    <row r="131" spans="1:4" ht="12.75" hidden="1">
      <c r="A131" s="73">
        <v>544.5</v>
      </c>
      <c r="B131" s="74" t="s">
        <v>156</v>
      </c>
      <c r="C131" s="72" t="s">
        <v>155</v>
      </c>
      <c r="D131" s="20" t="s">
        <v>160</v>
      </c>
    </row>
    <row r="132" spans="1:4" ht="12.75" hidden="1">
      <c r="A132" s="73">
        <v>475</v>
      </c>
      <c r="B132" s="75" t="s">
        <v>101</v>
      </c>
      <c r="C132" s="72" t="s">
        <v>157</v>
      </c>
      <c r="D132" s="20" t="s">
        <v>160</v>
      </c>
    </row>
    <row r="133" spans="1:4" ht="12.75" hidden="1">
      <c r="A133" s="73">
        <v>1000</v>
      </c>
      <c r="B133" s="74" t="s">
        <v>159</v>
      </c>
      <c r="C133" s="72" t="s">
        <v>158</v>
      </c>
      <c r="D133" s="20" t="s">
        <v>137</v>
      </c>
    </row>
    <row r="134" spans="1:4" ht="12.75" hidden="1">
      <c r="A134" s="20">
        <v>990</v>
      </c>
      <c r="B134" s="79" t="s">
        <v>101</v>
      </c>
      <c r="C134" s="80" t="s">
        <v>161</v>
      </c>
      <c r="D134" s="20" t="s">
        <v>160</v>
      </c>
    </row>
    <row r="135" spans="1:4" ht="12.75" hidden="1">
      <c r="A135" s="20">
        <v>2850</v>
      </c>
      <c r="B135" s="74" t="s">
        <v>150</v>
      </c>
      <c r="C135" s="80" t="s">
        <v>162</v>
      </c>
      <c r="D135" s="20" t="s">
        <v>160</v>
      </c>
    </row>
    <row r="136" spans="1:4" ht="12.75" hidden="1">
      <c r="A136" s="27">
        <v>-500</v>
      </c>
      <c r="B136" s="20" t="s">
        <v>163</v>
      </c>
      <c r="C136" s="27" t="s">
        <v>164</v>
      </c>
      <c r="D136" s="20"/>
    </row>
    <row r="137" spans="1:4" ht="12.75" hidden="1">
      <c r="A137" s="27">
        <v>995</v>
      </c>
      <c r="B137" s="51" t="s">
        <v>166</v>
      </c>
      <c r="C137" s="27" t="s">
        <v>165</v>
      </c>
      <c r="D137" s="20"/>
    </row>
    <row r="138" spans="1:4" ht="12.75">
      <c r="A138" s="27">
        <v>-1508</v>
      </c>
      <c r="B138" s="20" t="s">
        <v>168</v>
      </c>
      <c r="C138" s="71" t="s">
        <v>167</v>
      </c>
      <c r="D138" s="20"/>
    </row>
    <row r="139" spans="1:4" ht="12.75">
      <c r="A139" s="27">
        <v>667.64</v>
      </c>
      <c r="B139" s="82" t="s">
        <v>169</v>
      </c>
      <c r="C139" s="27" t="s">
        <v>170</v>
      </c>
      <c r="D139" s="20" t="s">
        <v>171</v>
      </c>
    </row>
    <row r="140" spans="1:5" ht="12.75">
      <c r="A140" s="27">
        <v>269.22</v>
      </c>
      <c r="B140" s="82" t="s">
        <v>172</v>
      </c>
      <c r="C140" s="27" t="s">
        <v>170</v>
      </c>
      <c r="D140" s="20" t="s">
        <v>171</v>
      </c>
      <c r="E140" s="85"/>
    </row>
    <row r="141" spans="1:5" ht="12.75">
      <c r="A141" s="27">
        <v>992.12</v>
      </c>
      <c r="B141" s="82" t="s">
        <v>181</v>
      </c>
      <c r="C141" s="27" t="s">
        <v>173</v>
      </c>
      <c r="D141" s="20" t="s">
        <v>171</v>
      </c>
      <c r="E141" s="85"/>
    </row>
    <row r="142" spans="1:5" ht="18">
      <c r="A142" s="27">
        <v>1000</v>
      </c>
      <c r="B142" s="82" t="s">
        <v>182</v>
      </c>
      <c r="C142" s="83" t="s">
        <v>179</v>
      </c>
      <c r="D142" s="20" t="s">
        <v>171</v>
      </c>
      <c r="E142" s="86" t="s">
        <v>180</v>
      </c>
    </row>
    <row r="143" spans="1:5" ht="18">
      <c r="A143" s="27">
        <v>94.28</v>
      </c>
      <c r="B143" s="54" t="s">
        <v>183</v>
      </c>
      <c r="C143" s="83" t="s">
        <v>178</v>
      </c>
      <c r="D143" s="20" t="s">
        <v>171</v>
      </c>
      <c r="E143" s="86" t="s">
        <v>175</v>
      </c>
    </row>
    <row r="144" spans="1:5" ht="12.75">
      <c r="A144" s="84">
        <v>1094.5</v>
      </c>
      <c r="B144" s="51" t="s">
        <v>166</v>
      </c>
      <c r="C144" s="83" t="s">
        <v>176</v>
      </c>
      <c r="D144" s="20" t="s">
        <v>171</v>
      </c>
      <c r="E144" s="86" t="s">
        <v>177</v>
      </c>
    </row>
    <row r="145" spans="1:5" ht="18">
      <c r="A145" s="27">
        <v>18.85</v>
      </c>
      <c r="B145" s="54" t="s">
        <v>183</v>
      </c>
      <c r="C145" s="83" t="s">
        <v>174</v>
      </c>
      <c r="D145" s="20" t="s">
        <v>171</v>
      </c>
      <c r="E145" s="86" t="s">
        <v>175</v>
      </c>
    </row>
    <row r="146" spans="1:5" ht="12.75">
      <c r="A146" s="27">
        <v>1000</v>
      </c>
      <c r="B146" s="20" t="s">
        <v>185</v>
      </c>
      <c r="C146" s="27" t="s">
        <v>184</v>
      </c>
      <c r="D146" s="20" t="s">
        <v>186</v>
      </c>
      <c r="E146" s="85"/>
    </row>
    <row r="147" spans="1:5" ht="12.75">
      <c r="A147" s="27">
        <v>301.71</v>
      </c>
      <c r="B147" s="54" t="s">
        <v>183</v>
      </c>
      <c r="C147" s="27" t="s">
        <v>53</v>
      </c>
      <c r="D147" s="20" t="s">
        <v>171</v>
      </c>
      <c r="E147" s="85"/>
    </row>
    <row r="148" spans="1:5" ht="15" customHeight="1">
      <c r="A148" s="27">
        <v>2004.5</v>
      </c>
      <c r="B148" s="20" t="s">
        <v>191</v>
      </c>
      <c r="C148" s="83" t="s">
        <v>189</v>
      </c>
      <c r="D148" s="20" t="s">
        <v>192</v>
      </c>
      <c r="E148" s="87" t="s">
        <v>190</v>
      </c>
    </row>
    <row r="149" spans="1:4" ht="12.75">
      <c r="A149" s="27">
        <v>-3016</v>
      </c>
      <c r="B149" s="28" t="s">
        <v>194</v>
      </c>
      <c r="C149" s="28" t="s">
        <v>195</v>
      </c>
      <c r="D149" s="20"/>
    </row>
    <row r="150" spans="1:4" ht="12.75">
      <c r="A150" s="27">
        <v>-1010</v>
      </c>
      <c r="B150" s="28" t="s">
        <v>198</v>
      </c>
      <c r="C150" s="28" t="s">
        <v>193</v>
      </c>
      <c r="D150" s="20"/>
    </row>
    <row r="151" spans="1:4" ht="12.75">
      <c r="A151" s="36">
        <v>400</v>
      </c>
      <c r="B151" s="38" t="s">
        <v>196</v>
      </c>
      <c r="C151" s="28" t="s">
        <v>193</v>
      </c>
      <c r="D151" s="20" t="s">
        <v>192</v>
      </c>
    </row>
    <row r="152" spans="1:4" ht="12.75">
      <c r="A152" s="36">
        <v>-610</v>
      </c>
      <c r="B152" s="38" t="s">
        <v>197</v>
      </c>
      <c r="C152" s="28" t="s">
        <v>51</v>
      </c>
      <c r="D152" s="20"/>
    </row>
    <row r="153" spans="1:4" ht="12.75">
      <c r="A153" s="36">
        <v>-500</v>
      </c>
      <c r="B153" s="38" t="s">
        <v>203</v>
      </c>
      <c r="C153" s="28"/>
      <c r="D153" s="20"/>
    </row>
    <row r="154" spans="1:5" ht="12.75">
      <c r="A154" s="36">
        <v>-200</v>
      </c>
      <c r="B154" s="38" t="s">
        <v>203</v>
      </c>
      <c r="C154" s="27"/>
      <c r="D154" s="95"/>
      <c r="E154" s="84"/>
    </row>
    <row r="155" spans="1:5" ht="42.75">
      <c r="A155" s="36">
        <v>520</v>
      </c>
      <c r="B155" s="36" t="s">
        <v>101</v>
      </c>
      <c r="C155" s="27" t="s">
        <v>204</v>
      </c>
      <c r="D155" s="20"/>
      <c r="E155" s="87" t="s">
        <v>175</v>
      </c>
    </row>
    <row r="156" spans="1:4" ht="12.75">
      <c r="A156" s="36">
        <v>-1000</v>
      </c>
      <c r="B156" s="36" t="s">
        <v>203</v>
      </c>
      <c r="C156" s="27" t="s">
        <v>205</v>
      </c>
      <c r="D156" s="20"/>
    </row>
    <row r="157" spans="1:4" ht="12.75">
      <c r="A157" s="36">
        <v>-503</v>
      </c>
      <c r="B157" s="36" t="s">
        <v>206</v>
      </c>
      <c r="C157" s="27" t="s">
        <v>207</v>
      </c>
      <c r="D157" s="20"/>
    </row>
    <row r="158" spans="1:5" ht="28.5">
      <c r="A158" s="36">
        <v>1280</v>
      </c>
      <c r="B158" s="36" t="s">
        <v>212</v>
      </c>
      <c r="C158" s="27" t="s">
        <v>201</v>
      </c>
      <c r="D158" s="20"/>
      <c r="E158" s="87" t="s">
        <v>177</v>
      </c>
    </row>
    <row r="159" spans="1:5" ht="42.75">
      <c r="A159" s="36">
        <v>471.43</v>
      </c>
      <c r="B159" s="36"/>
      <c r="C159" s="27" t="s">
        <v>200</v>
      </c>
      <c r="D159" s="20"/>
      <c r="E159" s="87" t="s">
        <v>175</v>
      </c>
    </row>
    <row r="160" spans="1:5" ht="14.25">
      <c r="A160" s="36">
        <v>292.23</v>
      </c>
      <c r="B160" s="36" t="s">
        <v>211</v>
      </c>
      <c r="C160" s="27" t="s">
        <v>200</v>
      </c>
      <c r="D160" s="20"/>
      <c r="E160" s="87" t="s">
        <v>202</v>
      </c>
    </row>
    <row r="161" spans="1:4" ht="12.75">
      <c r="A161" s="36">
        <v>-2000</v>
      </c>
      <c r="B161" s="36" t="s">
        <v>203</v>
      </c>
      <c r="C161" s="27" t="s">
        <v>208</v>
      </c>
      <c r="D161" s="20"/>
    </row>
    <row r="162" spans="1:5" ht="28.5">
      <c r="A162" s="36">
        <v>220.55</v>
      </c>
      <c r="B162" s="36"/>
      <c r="C162" s="27" t="s">
        <v>199</v>
      </c>
      <c r="D162" s="20"/>
      <c r="E162" s="87" t="s">
        <v>177</v>
      </c>
    </row>
    <row r="163" spans="1:4" ht="12.75">
      <c r="A163" s="36">
        <v>-1000</v>
      </c>
      <c r="B163" s="36" t="s">
        <v>203</v>
      </c>
      <c r="C163" s="27" t="s">
        <v>199</v>
      </c>
      <c r="D163" s="20"/>
    </row>
    <row r="164" spans="1:4" ht="12.75">
      <c r="A164" s="36">
        <v>-500</v>
      </c>
      <c r="B164" s="36" t="s">
        <v>210</v>
      </c>
      <c r="C164" s="27" t="s">
        <v>199</v>
      </c>
      <c r="D164" s="20"/>
    </row>
    <row r="165" spans="1:4" ht="12.75">
      <c r="A165" s="36">
        <v>-1000</v>
      </c>
      <c r="B165" s="36" t="s">
        <v>203</v>
      </c>
      <c r="C165" s="27" t="s">
        <v>199</v>
      </c>
      <c r="D165" s="20"/>
    </row>
    <row r="166" spans="1:4" ht="12.75">
      <c r="A166" s="27">
        <v>-500</v>
      </c>
      <c r="B166" s="27" t="s">
        <v>210</v>
      </c>
      <c r="C166" s="27" t="s">
        <v>209</v>
      </c>
      <c r="D166" s="20"/>
    </row>
    <row r="167" spans="1:4" ht="12.75">
      <c r="A167" s="27">
        <v>-2200</v>
      </c>
      <c r="B167" s="27" t="s">
        <v>215</v>
      </c>
      <c r="C167" s="27" t="s">
        <v>213</v>
      </c>
      <c r="D167" s="20"/>
    </row>
    <row r="168" spans="1:4" ht="12.75">
      <c r="A168" s="27">
        <v>-3000</v>
      </c>
      <c r="B168" s="27" t="s">
        <v>216</v>
      </c>
      <c r="C168" s="27" t="s">
        <v>214</v>
      </c>
      <c r="D168" s="20"/>
    </row>
    <row r="169" spans="1:5" ht="28.5">
      <c r="A169" s="27">
        <v>200</v>
      </c>
      <c r="B169" s="27" t="s">
        <v>101</v>
      </c>
      <c r="C169" s="27" t="s">
        <v>217</v>
      </c>
      <c r="D169" s="20"/>
      <c r="E169" s="87" t="s">
        <v>177</v>
      </c>
    </row>
    <row r="170" spans="1:5" ht="12.75">
      <c r="A170" s="27">
        <v>1000</v>
      </c>
      <c r="B170" s="27" t="s">
        <v>219</v>
      </c>
      <c r="C170" s="27" t="s">
        <v>57</v>
      </c>
      <c r="D170" s="20"/>
      <c r="E170" s="19" t="s">
        <v>218</v>
      </c>
    </row>
    <row r="171" spans="1:4" ht="12.75">
      <c r="A171" s="27">
        <v>-1000</v>
      </c>
      <c r="B171" s="27" t="s">
        <v>220</v>
      </c>
      <c r="C171" s="27" t="s">
        <v>221</v>
      </c>
      <c r="D171" s="20"/>
    </row>
    <row r="172" spans="1:4" ht="12.75">
      <c r="A172" s="27">
        <v>-1000</v>
      </c>
      <c r="B172" s="27" t="s">
        <v>222</v>
      </c>
      <c r="C172" s="27" t="s">
        <v>223</v>
      </c>
      <c r="D172" s="20"/>
    </row>
    <row r="173" spans="1:4" ht="12.75">
      <c r="A173" s="27">
        <v>-3518</v>
      </c>
      <c r="B173" s="27" t="s">
        <v>225</v>
      </c>
      <c r="C173" s="27" t="s">
        <v>226</v>
      </c>
      <c r="D173" s="20"/>
    </row>
    <row r="174" spans="1:4" ht="12.75">
      <c r="A174" s="27">
        <v>-1000</v>
      </c>
      <c r="B174" s="27" t="s">
        <v>222</v>
      </c>
      <c r="C174" s="27" t="s">
        <v>228</v>
      </c>
      <c r="D174" s="20"/>
    </row>
    <row r="175" spans="1:4" ht="12.75">
      <c r="A175" s="27">
        <v>985</v>
      </c>
      <c r="B175" s="27" t="s">
        <v>235</v>
      </c>
      <c r="C175" s="27" t="s">
        <v>228</v>
      </c>
      <c r="D175" s="20" t="s">
        <v>227</v>
      </c>
    </row>
    <row r="176" spans="1:4" ht="12.75">
      <c r="A176" s="27">
        <v>2300</v>
      </c>
      <c r="B176" s="54" t="s">
        <v>166</v>
      </c>
      <c r="C176" s="50" t="s">
        <v>229</v>
      </c>
      <c r="D176" s="20"/>
    </row>
    <row r="177" spans="1:4" ht="12.75">
      <c r="A177" s="27">
        <v>400</v>
      </c>
      <c r="B177" s="54" t="s">
        <v>101</v>
      </c>
      <c r="C177" s="50" t="s">
        <v>229</v>
      </c>
      <c r="D177" s="20"/>
    </row>
    <row r="178" spans="1:4" ht="12.75">
      <c r="A178" s="27">
        <v>-100</v>
      </c>
      <c r="B178" s="27" t="s">
        <v>248</v>
      </c>
      <c r="C178" s="27" t="s">
        <v>252</v>
      </c>
      <c r="D178" s="20"/>
    </row>
    <row r="179" spans="1:4" ht="12.75">
      <c r="A179" s="27">
        <v>950</v>
      </c>
      <c r="B179" s="54" t="s">
        <v>242</v>
      </c>
      <c r="C179" s="50" t="s">
        <v>240</v>
      </c>
      <c r="D179" s="20" t="s">
        <v>138</v>
      </c>
    </row>
    <row r="180" spans="1:4" ht="12.75">
      <c r="A180" s="27">
        <v>497.5</v>
      </c>
      <c r="B180" s="27" t="s">
        <v>169</v>
      </c>
      <c r="C180" s="27" t="s">
        <v>243</v>
      </c>
      <c r="D180" s="20" t="s">
        <v>138</v>
      </c>
    </row>
    <row r="181" spans="1:4" ht="12.75">
      <c r="A181" s="30">
        <v>1045</v>
      </c>
      <c r="B181" s="54" t="s">
        <v>244</v>
      </c>
      <c r="C181" s="27" t="s">
        <v>60</v>
      </c>
      <c r="D181" s="7"/>
    </row>
    <row r="182" spans="1:4" ht="12.75">
      <c r="A182" s="27">
        <v>985.22</v>
      </c>
      <c r="B182" s="27" t="s">
        <v>254</v>
      </c>
      <c r="C182" s="27" t="s">
        <v>253</v>
      </c>
      <c r="D182" s="20" t="s">
        <v>251</v>
      </c>
    </row>
    <row r="183" spans="1:4" ht="12.75">
      <c r="A183" s="27">
        <v>1045</v>
      </c>
      <c r="B183" s="27" t="s">
        <v>124</v>
      </c>
      <c r="C183" s="27" t="s">
        <v>253</v>
      </c>
      <c r="D183" s="20" t="s">
        <v>138</v>
      </c>
    </row>
    <row r="184" spans="1:4" ht="12.75">
      <c r="A184" s="27">
        <v>2463.05</v>
      </c>
      <c r="B184" s="51" t="s">
        <v>255</v>
      </c>
      <c r="C184" s="27" t="s">
        <v>253</v>
      </c>
      <c r="D184" s="20"/>
    </row>
    <row r="185" spans="1:4" ht="12.75">
      <c r="A185" s="27">
        <v>495</v>
      </c>
      <c r="B185" s="27" t="s">
        <v>101</v>
      </c>
      <c r="C185" s="27" t="s">
        <v>250</v>
      </c>
      <c r="D185" s="20"/>
    </row>
    <row r="186" spans="1:4" ht="12.75">
      <c r="A186" s="27">
        <v>-1500</v>
      </c>
      <c r="B186" s="27" t="s">
        <v>220</v>
      </c>
      <c r="C186" s="27" t="s">
        <v>259</v>
      </c>
      <c r="D186" s="20"/>
    </row>
    <row r="187" spans="1:4" ht="12.75">
      <c r="A187" s="27">
        <v>378</v>
      </c>
      <c r="B187" s="27" t="s">
        <v>101</v>
      </c>
      <c r="C187" s="27" t="s">
        <v>262</v>
      </c>
      <c r="D187" s="20"/>
    </row>
    <row r="188" spans="1:4" ht="12.75">
      <c r="A188" s="27">
        <v>-1000</v>
      </c>
      <c r="B188" s="27" t="s">
        <v>263</v>
      </c>
      <c r="C188" s="27" t="s">
        <v>262</v>
      </c>
      <c r="D188" s="20"/>
    </row>
    <row r="189" spans="1:7" ht="12.75">
      <c r="A189" s="27">
        <v>-200</v>
      </c>
      <c r="B189" s="27" t="s">
        <v>265</v>
      </c>
      <c r="C189" s="27" t="s">
        <v>264</v>
      </c>
      <c r="D189" s="20"/>
      <c r="E189" s="101"/>
      <c r="F189" s="106"/>
      <c r="G189"/>
    </row>
    <row r="190" spans="1:7" ht="14.25">
      <c r="A190" s="27">
        <v>-503</v>
      </c>
      <c r="B190" s="27" t="s">
        <v>268</v>
      </c>
      <c r="C190" s="27" t="s">
        <v>267</v>
      </c>
      <c r="D190" s="20"/>
      <c r="E190" s="107"/>
      <c r="F190" s="105"/>
      <c r="G190" s="106"/>
    </row>
    <row r="191" spans="1:8" ht="25.5" customHeight="1">
      <c r="A191" s="27">
        <v>-1000</v>
      </c>
      <c r="B191" s="27" t="s">
        <v>271</v>
      </c>
      <c r="C191" s="27" t="s">
        <v>79</v>
      </c>
      <c r="D191" s="20"/>
      <c r="E191" s="107"/>
      <c r="F191" s="102"/>
      <c r="G191" s="105"/>
      <c r="H191" s="106"/>
    </row>
    <row r="192" spans="1:8" ht="27" customHeight="1">
      <c r="A192" s="27">
        <v>-250</v>
      </c>
      <c r="B192" s="27" t="s">
        <v>272</v>
      </c>
      <c r="C192" s="27" t="s">
        <v>80</v>
      </c>
      <c r="D192" s="20"/>
      <c r="E192" s="107"/>
      <c r="F192" s="102"/>
      <c r="G192" s="105"/>
      <c r="H192" s="106"/>
    </row>
    <row r="193" spans="1:8" ht="31.5" customHeight="1">
      <c r="A193" s="27">
        <v>-2513</v>
      </c>
      <c r="B193" s="27" t="s">
        <v>273</v>
      </c>
      <c r="C193" s="27" t="s">
        <v>80</v>
      </c>
      <c r="D193" s="20"/>
      <c r="E193" s="107"/>
      <c r="F193" s="102"/>
      <c r="G193" s="105"/>
      <c r="H193" s="106"/>
    </row>
    <row r="194" spans="1:11" ht="22.5" customHeight="1">
      <c r="A194" s="36">
        <v>2090</v>
      </c>
      <c r="B194" s="36" t="s">
        <v>281</v>
      </c>
      <c r="C194" s="27" t="s">
        <v>274</v>
      </c>
      <c r="D194" s="20"/>
      <c r="E194" s="107"/>
      <c r="F194" s="101"/>
      <c r="G194" s="102"/>
      <c r="H194" s="104"/>
      <c r="I194" s="102"/>
      <c r="J194" s="105"/>
      <c r="K194" s="106"/>
    </row>
    <row r="195" spans="1:11" ht="14.25">
      <c r="A195" s="36">
        <v>-2000</v>
      </c>
      <c r="B195" s="36" t="s">
        <v>271</v>
      </c>
      <c r="C195" s="27" t="s">
        <v>82</v>
      </c>
      <c r="D195" s="20"/>
      <c r="E195" s="107"/>
      <c r="F195" s="101"/>
      <c r="G195" s="102"/>
      <c r="H195" s="104"/>
      <c r="I195" s="102"/>
      <c r="J195" s="105"/>
      <c r="K195"/>
    </row>
    <row r="196" spans="1:11" ht="12.75">
      <c r="A196" s="36">
        <v>-500</v>
      </c>
      <c r="B196" s="36" t="s">
        <v>282</v>
      </c>
      <c r="C196" s="36" t="s">
        <v>283</v>
      </c>
      <c r="D196" s="20"/>
      <c r="E196" s="175"/>
      <c r="F196" s="176"/>
      <c r="G196" s="176"/>
      <c r="H196" s="176"/>
      <c r="I196" s="176"/>
      <c r="J196" s="176"/>
      <c r="K196" s="176"/>
    </row>
    <row r="197" spans="1:12" ht="29.25" customHeight="1">
      <c r="A197" s="36">
        <v>-605</v>
      </c>
      <c r="B197" s="36" t="s">
        <v>277</v>
      </c>
      <c r="C197" s="36" t="s">
        <v>278</v>
      </c>
      <c r="D197" s="20"/>
      <c r="F197" s="101"/>
      <c r="G197" s="102"/>
      <c r="H197" s="104"/>
      <c r="I197" s="102"/>
      <c r="J197" s="105"/>
      <c r="K197" s="106"/>
      <c r="L197"/>
    </row>
    <row r="198" spans="1:12" ht="14.25">
      <c r="A198" s="118">
        <v>2463.05</v>
      </c>
      <c r="B198" s="36" t="s">
        <v>255</v>
      </c>
      <c r="C198" s="36" t="s">
        <v>320</v>
      </c>
      <c r="D198" s="20"/>
      <c r="F198" s="107"/>
      <c r="G198" s="101"/>
      <c r="H198" s="102"/>
      <c r="I198" s="103"/>
      <c r="J198" s="102"/>
      <c r="K198" s="105"/>
      <c r="L198" s="106"/>
    </row>
    <row r="199" spans="1:12" ht="14.25">
      <c r="A199" s="27">
        <v>700</v>
      </c>
      <c r="B199" s="36" t="s">
        <v>366</v>
      </c>
      <c r="C199" s="36" t="s">
        <v>321</v>
      </c>
      <c r="D199" s="20"/>
      <c r="F199" s="107"/>
      <c r="G199" s="101"/>
      <c r="H199" s="102"/>
      <c r="I199" s="104"/>
      <c r="J199" s="102"/>
      <c r="K199" s="105"/>
      <c r="L199" s="106"/>
    </row>
    <row r="200" spans="1:12" ht="14.25">
      <c r="A200" s="36">
        <v>-300</v>
      </c>
      <c r="B200" s="36" t="s">
        <v>323</v>
      </c>
      <c r="C200" s="36" t="s">
        <v>322</v>
      </c>
      <c r="D200" s="20"/>
      <c r="F200" s="107"/>
      <c r="G200" s="101"/>
      <c r="H200" s="102"/>
      <c r="I200" s="104"/>
      <c r="J200" s="102"/>
      <c r="K200" s="105"/>
      <c r="L200" s="106"/>
    </row>
    <row r="201" spans="1:12" ht="14.25">
      <c r="A201" s="36">
        <v>-1006</v>
      </c>
      <c r="B201" s="36" t="s">
        <v>324</v>
      </c>
      <c r="C201" s="36" t="s">
        <v>325</v>
      </c>
      <c r="D201" s="20"/>
      <c r="F201" s="107"/>
      <c r="G201" s="101"/>
      <c r="H201" s="102"/>
      <c r="I201" s="104"/>
      <c r="J201" s="102"/>
      <c r="K201" s="105"/>
      <c r="L201" s="106"/>
    </row>
    <row r="202" spans="1:12" ht="14.25">
      <c r="A202" s="27">
        <v>94.28</v>
      </c>
      <c r="B202" s="36" t="s">
        <v>329</v>
      </c>
      <c r="C202" s="36" t="s">
        <v>326</v>
      </c>
      <c r="D202" s="20"/>
      <c r="F202" s="107"/>
      <c r="G202" s="101"/>
      <c r="H202" s="102"/>
      <c r="I202" s="104"/>
      <c r="J202" s="102"/>
      <c r="K202" s="105"/>
      <c r="L202"/>
    </row>
    <row r="203" spans="1:12" ht="12.75">
      <c r="A203" s="27">
        <v>-1000</v>
      </c>
      <c r="B203" s="36" t="s">
        <v>271</v>
      </c>
      <c r="C203" s="36" t="s">
        <v>326</v>
      </c>
      <c r="D203" s="20"/>
      <c r="F203" s="177"/>
      <c r="G203" s="177"/>
      <c r="H203" s="177"/>
      <c r="I203" s="177"/>
      <c r="J203" s="177"/>
      <c r="K203" s="177"/>
      <c r="L203" s="177"/>
    </row>
    <row r="204" spans="1:12" ht="12.75">
      <c r="A204" s="27">
        <v>942.86</v>
      </c>
      <c r="B204" s="36" t="s">
        <v>329</v>
      </c>
      <c r="C204" s="36" t="s">
        <v>70</v>
      </c>
      <c r="D204" s="20"/>
      <c r="F204" s="177"/>
      <c r="G204" s="177"/>
      <c r="H204" s="177"/>
      <c r="I204" s="177"/>
      <c r="J204" s="177"/>
      <c r="K204" s="177"/>
      <c r="L204" s="177"/>
    </row>
    <row r="205" spans="1:4" ht="13.5" thickBot="1">
      <c r="A205" s="120">
        <v>-300</v>
      </c>
      <c r="B205" s="120" t="s">
        <v>327</v>
      </c>
      <c r="C205" s="120" t="s">
        <v>71</v>
      </c>
      <c r="D205" s="121" t="s">
        <v>386</v>
      </c>
    </row>
    <row r="206" spans="1:4" ht="13.5" thickTop="1">
      <c r="A206" s="119">
        <v>-100</v>
      </c>
      <c r="B206" s="119" t="s">
        <v>389</v>
      </c>
      <c r="C206" s="119" t="s">
        <v>390</v>
      </c>
      <c r="D206" s="20"/>
    </row>
    <row r="207" spans="1:4" ht="12.75">
      <c r="A207" s="27">
        <v>1000</v>
      </c>
      <c r="B207" s="27" t="s">
        <v>414</v>
      </c>
      <c r="C207" s="27" t="s">
        <v>404</v>
      </c>
      <c r="D207" s="20"/>
    </row>
    <row r="208" spans="1:4" ht="12.75">
      <c r="A208" s="27">
        <v>2460</v>
      </c>
      <c r="B208" s="27" t="s">
        <v>460</v>
      </c>
      <c r="C208" s="27" t="s">
        <v>429</v>
      </c>
      <c r="D208" s="20"/>
    </row>
    <row r="209" spans="1:4" ht="12.75">
      <c r="A209" s="27">
        <v>1500</v>
      </c>
      <c r="B209" s="27" t="s">
        <v>159</v>
      </c>
      <c r="C209" s="27" t="s">
        <v>86</v>
      </c>
      <c r="D209" s="20"/>
    </row>
    <row r="210" spans="1:4" ht="12.75">
      <c r="A210" s="27">
        <v>-1000</v>
      </c>
      <c r="B210" s="27" t="s">
        <v>461</v>
      </c>
      <c r="C210" s="27" t="s">
        <v>87</v>
      </c>
      <c r="D210" s="20"/>
    </row>
    <row r="211" spans="1:4" ht="12.75">
      <c r="A211" s="27">
        <v>-500</v>
      </c>
      <c r="B211" s="27" t="s">
        <v>265</v>
      </c>
      <c r="C211" s="27" t="s">
        <v>463</v>
      </c>
      <c r="D211" s="20"/>
    </row>
    <row r="212" spans="1:11" ht="14.25">
      <c r="A212" s="27">
        <v>943</v>
      </c>
      <c r="B212" s="27" t="s">
        <v>409</v>
      </c>
      <c r="C212" s="27" t="s">
        <v>577</v>
      </c>
      <c r="D212" s="20" t="s">
        <v>581</v>
      </c>
      <c r="E212" s="101"/>
      <c r="F212" s="102"/>
      <c r="G212" s="104"/>
      <c r="H212" s="102"/>
      <c r="I212" s="105"/>
      <c r="J212" s="106"/>
      <c r="K212"/>
    </row>
    <row r="213" spans="1:11" ht="14.25">
      <c r="A213" s="27">
        <v>-10</v>
      </c>
      <c r="B213" s="27" t="s">
        <v>578</v>
      </c>
      <c r="C213" s="27" t="s">
        <v>577</v>
      </c>
      <c r="D213" s="20"/>
      <c r="E213" s="107"/>
      <c r="F213" s="101"/>
      <c r="G213" s="102"/>
      <c r="H213" s="104"/>
      <c r="I213" s="102"/>
      <c r="J213" s="105"/>
      <c r="K213" s="106"/>
    </row>
    <row r="214" spans="1:11" ht="14.25">
      <c r="A214" s="27">
        <v>1502</v>
      </c>
      <c r="B214" s="27"/>
      <c r="C214" s="27" t="s">
        <v>505</v>
      </c>
      <c r="D214" s="20"/>
      <c r="E214" s="107"/>
      <c r="F214" s="101"/>
      <c r="G214" s="102"/>
      <c r="H214" s="103"/>
      <c r="I214" s="102"/>
      <c r="J214" s="105"/>
      <c r="K214" s="106"/>
    </row>
    <row r="215" spans="1:11" ht="14.25">
      <c r="A215" s="27">
        <v>942</v>
      </c>
      <c r="B215" s="27" t="s">
        <v>329</v>
      </c>
      <c r="C215" s="27" t="s">
        <v>96</v>
      </c>
      <c r="D215" s="20"/>
      <c r="E215" s="107"/>
      <c r="F215" s="101"/>
      <c r="G215" s="102"/>
      <c r="H215" s="103"/>
      <c r="I215" s="102"/>
      <c r="J215" s="105"/>
      <c r="K215" s="106"/>
    </row>
    <row r="216" spans="1:11" ht="14.25">
      <c r="A216" s="27">
        <v>2956</v>
      </c>
      <c r="B216" s="27" t="s">
        <v>255</v>
      </c>
      <c r="C216" s="27" t="s">
        <v>555</v>
      </c>
      <c r="D216" s="20"/>
      <c r="E216" s="107"/>
      <c r="F216" s="101"/>
      <c r="G216" s="102"/>
      <c r="H216" s="103"/>
      <c r="I216" s="102"/>
      <c r="J216" s="105"/>
      <c r="K216" s="106"/>
    </row>
    <row r="217" spans="1:11" ht="14.25">
      <c r="A217" s="27">
        <v>-502</v>
      </c>
      <c r="B217" s="27" t="s">
        <v>580</v>
      </c>
      <c r="C217" s="27" t="s">
        <v>579</v>
      </c>
      <c r="D217" s="20"/>
      <c r="E217" s="107"/>
      <c r="F217" s="101"/>
      <c r="G217" s="102"/>
      <c r="H217" s="104"/>
      <c r="I217" s="102"/>
      <c r="J217" s="105"/>
      <c r="K217" s="106"/>
    </row>
    <row r="218" spans="1:11" ht="14.25">
      <c r="A218" s="27">
        <v>-500</v>
      </c>
      <c r="B218" s="27" t="s">
        <v>265</v>
      </c>
      <c r="C218" s="27" t="s">
        <v>579</v>
      </c>
      <c r="D218" s="20"/>
      <c r="E218" s="107"/>
      <c r="F218" s="101"/>
      <c r="G218" s="102"/>
      <c r="H218" s="103"/>
      <c r="I218" s="102"/>
      <c r="J218" s="105"/>
      <c r="K218"/>
    </row>
    <row r="219" spans="1:11" ht="12.75">
      <c r="A219" s="27"/>
      <c r="B219" s="27"/>
      <c r="C219" s="27"/>
      <c r="D219" s="20"/>
      <c r="E219" s="175"/>
      <c r="F219" s="177"/>
      <c r="G219" s="177"/>
      <c r="H219" s="177"/>
      <c r="I219" s="177"/>
      <c r="J219" s="177"/>
      <c r="K219" s="177"/>
    </row>
    <row r="220" spans="1:11" ht="12.75">
      <c r="A220" s="27"/>
      <c r="B220" s="27"/>
      <c r="C220" s="27"/>
      <c r="D220" s="20"/>
      <c r="E220" s="175"/>
      <c r="F220" s="177"/>
      <c r="G220" s="177"/>
      <c r="H220" s="177"/>
      <c r="I220" s="177"/>
      <c r="J220" s="177"/>
      <c r="K220" s="177"/>
    </row>
    <row r="221" spans="1:4" ht="12.75">
      <c r="A221" s="27"/>
      <c r="B221" s="27"/>
      <c r="C221" s="27"/>
      <c r="D221" s="20"/>
    </row>
    <row r="222" spans="1:4" ht="12.75">
      <c r="A222" s="27"/>
      <c r="B222" s="27"/>
      <c r="C222" s="27"/>
      <c r="D222" s="20"/>
    </row>
    <row r="223" spans="1:4" ht="12.75">
      <c r="A223" s="27"/>
      <c r="B223" s="27"/>
      <c r="C223" s="27"/>
      <c r="D223" s="20"/>
    </row>
    <row r="224" spans="1:4" ht="12.75">
      <c r="A224" s="27"/>
      <c r="B224" s="27"/>
      <c r="C224" s="27"/>
      <c r="D224" s="20"/>
    </row>
    <row r="225" spans="1:4" ht="12.75">
      <c r="A225" s="27"/>
      <c r="B225" s="27"/>
      <c r="C225" s="27"/>
      <c r="D225" s="20"/>
    </row>
    <row r="226" spans="1:4" ht="12.75">
      <c r="A226" s="27"/>
      <c r="B226" s="27"/>
      <c r="C226" s="27"/>
      <c r="D226" s="20"/>
    </row>
    <row r="227" spans="1:4" ht="12.75">
      <c r="A227" s="27"/>
      <c r="B227" s="27"/>
      <c r="C227" s="27"/>
      <c r="D227" s="20"/>
    </row>
    <row r="228" spans="1:4" ht="12.75">
      <c r="A228" s="27"/>
      <c r="B228" s="27"/>
      <c r="C228" s="27"/>
      <c r="D228" s="20"/>
    </row>
    <row r="229" spans="1:4" ht="12.75">
      <c r="A229" s="27"/>
      <c r="B229" s="27"/>
      <c r="C229" s="27"/>
      <c r="D229" s="20"/>
    </row>
    <row r="230" spans="1:4" ht="12.75">
      <c r="A230" s="27"/>
      <c r="B230" s="27"/>
      <c r="C230" s="27"/>
      <c r="D230" s="20"/>
    </row>
    <row r="231" spans="1:4" ht="12.75">
      <c r="A231" s="27"/>
      <c r="B231" s="27"/>
      <c r="C231" s="27"/>
      <c r="D231" s="20"/>
    </row>
    <row r="232" spans="1:4" ht="12.75">
      <c r="A232" s="27"/>
      <c r="B232" s="27"/>
      <c r="C232" s="27"/>
      <c r="D232" s="20"/>
    </row>
    <row r="233" spans="1:4" ht="12.75">
      <c r="A233" s="27"/>
      <c r="B233" s="27"/>
      <c r="C233" s="27"/>
      <c r="D233" s="20"/>
    </row>
    <row r="234" spans="1:4" ht="12.75">
      <c r="A234" s="27"/>
      <c r="B234" s="27"/>
      <c r="C234" s="27"/>
      <c r="D234" s="20"/>
    </row>
    <row r="235" spans="1:4" ht="12.75">
      <c r="A235" s="27"/>
      <c r="B235" s="27"/>
      <c r="C235" s="27"/>
      <c r="D235" s="20"/>
    </row>
    <row r="236" spans="1:4" ht="12.75">
      <c r="A236" s="27"/>
      <c r="B236" s="27"/>
      <c r="C236" s="27"/>
      <c r="D236" s="20"/>
    </row>
  </sheetData>
  <sheetProtection/>
  <mergeCells count="5">
    <mergeCell ref="E196:K196"/>
    <mergeCell ref="F203:L203"/>
    <mergeCell ref="F204:L204"/>
    <mergeCell ref="E219:K219"/>
    <mergeCell ref="E220:K220"/>
  </mergeCells>
  <hyperlinks>
    <hyperlink ref="E145" r:id="rId1" display="https://money.yandex.ru/payment.xml?payment-id=298645437502020004&amp;scid="/>
    <hyperlink ref="E144" r:id="rId2" display="https://money.yandex.ru/payment.xml?payment-id=597241274848050009&amp;scid=767"/>
    <hyperlink ref="E143" r:id="rId3" display="https://money.yandex.ru/payment.xml?payment-id=298560998758032004&amp;scid="/>
    <hyperlink ref="E142" r:id="rId4" display="https://money.yandex.ru/payment.xml?payment-id=298552751249096004&amp;scid="/>
    <hyperlink ref="E148" r:id="rId5" display="https://money.yandex.ru/payment.xml?payment-id=300215542916019004&amp;scid="/>
    <hyperlink ref="E155" r:id="rId6" display="https://money.yandex.ru/payment.xml?payment-id=301779599673018004&amp;scid="/>
    <hyperlink ref="E158" r:id="rId7" display="https://money.yandex.ru/payment.xml?payment-id=604069017608076009&amp;scid=767"/>
    <hyperlink ref="E159" r:id="rId8" display="https://money.yandex.ru/payment.xml?payment-id=302169935258038004&amp;scid="/>
    <hyperlink ref="E160" r:id="rId9" display="https://money.yandex.ru/payment.xml?payment-id=604349405802028009&amp;scid="/>
    <hyperlink ref="E162" r:id="rId10" display="https://money.yandex.ru/payment.xml?payment-id=605253447066002009&amp;scid=767"/>
    <hyperlink ref="E169" r:id="rId11" display="https://money.yandex.ru/payment.xml?payment-id=605253447066002009&amp;scid=767"/>
  </hyperlinks>
  <printOptions/>
  <pageMargins left="0.75" right="0.75" top="0.25" bottom="1" header="0.5" footer="0.5"/>
  <pageSetup horizontalDpi="600" verticalDpi="600" orientation="portrait" r:id="rId13"/>
  <rowBreaks count="1" manualBreakCount="1">
    <brk id="55" max="255" man="1"/>
  </row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podkolzinajv</cp:lastModifiedBy>
  <cp:lastPrinted>2009-12-28T15:10:05Z</cp:lastPrinted>
  <dcterms:created xsi:type="dcterms:W3CDTF">2007-07-08T09:53:18Z</dcterms:created>
  <dcterms:modified xsi:type="dcterms:W3CDTF">2010-03-05T13:48:03Z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