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31" windowWidth="15360" windowHeight="3840" activeTab="0"/>
  </bookViews>
  <sheets>
    <sheet name="Общий отчет" sheetId="1" r:id="rId1"/>
    <sheet name="на пристройство" sheetId="2" state="hidden" r:id="rId2"/>
    <sheet name="Проект ЗДОРОВЬЕ" sheetId="3" r:id="rId3"/>
    <sheet name="Sheet1" sheetId="4" r:id="rId4"/>
  </sheets>
  <definedNames>
    <definedName name="_xlnm._FilterDatabase" localSheetId="0" hidden="1">'Общий отчет'!$A$1080:$L$1414</definedName>
  </definedNames>
  <calcPr fullCalcOnLoad="1"/>
</workbook>
</file>

<file path=xl/comments1.xml><?xml version="1.0" encoding="utf-8"?>
<comments xmlns="http://schemas.openxmlformats.org/spreadsheetml/2006/main">
  <authors>
    <author>podkolzinajv</author>
    <author>Juliap</author>
  </authors>
  <commentList>
    <comment ref="B1130" authorId="0">
      <text>
        <r>
          <rPr>
            <b/>
            <sz val="8"/>
            <rFont val="Tahoma"/>
            <family val="2"/>
          </rPr>
          <t>Эллочка сидит за корм</t>
        </r>
        <r>
          <rPr>
            <sz val="8"/>
            <rFont val="Tahoma"/>
            <family val="2"/>
          </rPr>
          <t xml:space="preserve">
</t>
        </r>
      </text>
    </comment>
    <comment ref="B1135" authorId="0">
      <text>
        <r>
          <rPr>
            <b/>
            <sz val="8"/>
            <rFont val="Tahoma"/>
            <family val="2"/>
          </rPr>
          <t>куратор Хис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y ragnetta</t>
        </r>
        <r>
          <rPr>
            <sz val="8"/>
            <rFont val="Tahoma"/>
            <family val="2"/>
          </rPr>
          <t xml:space="preserve">
передано мне 1 нояб на Шаболовке</t>
        </r>
      </text>
    </comment>
    <comment ref="B1124" authorId="0">
      <text>
        <r>
          <rPr>
            <b/>
            <sz val="8"/>
            <rFont val="Tahoma"/>
            <family val="2"/>
          </rPr>
          <t>куратор Сончик</t>
        </r>
        <r>
          <rPr>
            <sz val="8"/>
            <rFont val="Tahoma"/>
            <family val="2"/>
          </rPr>
          <t xml:space="preserve">
 стал командным 14 окт.
Синхронизировать финотчеты</t>
        </r>
      </text>
    </comment>
    <comment ref="B40" authorId="0">
      <text>
        <r>
          <rPr>
            <b/>
            <sz val="8"/>
            <rFont val="Tahoma"/>
            <family val="2"/>
          </rPr>
          <t>у Масловой-мл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перевод на 4т, 1т - на Поли к переводу куратору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>100 евро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вошло в перевод на 2 т от 8 окт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вошло в перевод на 2 т от 8 окт</t>
        </r>
        <r>
          <rPr>
            <sz val="8"/>
            <rFont val="Tahoma"/>
            <family val="2"/>
          </rPr>
          <t xml:space="preserve">
</t>
        </r>
      </text>
    </comment>
    <comment ref="B90" authorId="0">
      <text>
        <r>
          <rPr>
            <b/>
            <sz val="8"/>
            <rFont val="Tahoma"/>
            <family val="2"/>
          </rPr>
          <t xml:space="preserve">перевод был на 2т:
Перевела 2000: 
30.09 - Марго с лоттаса - 327 руб. - ДС - на телефон 
01.10 - Марго с лоттаса - 300 руб. - ДС - на телефон 
02.10 - Катрин с лоттаса - 200 руб. - ДС - на телефон 
06.07 - Margret - 600 руб - календари перекидные настенные - 3 шт 
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Элла написала, что 1000 от нее на Барс для ТС.</t>
        </r>
        <r>
          <rPr>
            <sz val="8"/>
            <rFont val="Tahoma"/>
            <family val="2"/>
          </rPr>
          <t xml:space="preserve">
Надо учесть, что у нее на руках (пришло на тел) имелось несколько поступлений  на разных собак:
3 сент 500 Frutis_nsk
6 сент 200 из Вконтакте
7 сент 200 из Вконтакте
18 сент 500 от mark
итого 1400.
Поэтому заявленный приход я убираю, пойдет взаимозачетом</t>
        </r>
      </text>
    </comment>
    <comment ref="B1166" authorId="0">
      <text>
        <r>
          <rPr>
            <b/>
            <sz val="8"/>
            <rFont val="Tahoma"/>
            <family val="2"/>
          </rPr>
          <t>7 тыс внесла Алена (соседка mspk) 12 окт
4650 - я после атамана 13 окт</t>
        </r>
      </text>
    </comment>
    <comment ref="B15" authorId="0">
      <text>
        <r>
          <rPr>
            <b/>
            <sz val="8"/>
            <rFont val="Tahoma"/>
            <family val="2"/>
          </rPr>
          <t>у мазайки. В отчете за сент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ждет отчета</t>
        </r>
        <r>
          <rPr>
            <sz val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rFont val="Tahoma"/>
            <family val="2"/>
          </rPr>
          <t>часть перевода на 5500 от 5 окт</t>
        </r>
        <r>
          <rPr>
            <sz val="8"/>
            <rFont val="Tahoma"/>
            <family val="2"/>
          </rPr>
          <t xml:space="preserve">
</t>
        </r>
      </text>
    </comment>
    <comment ref="B1153" authorId="0">
      <text>
        <r>
          <rPr>
            <b/>
            <sz val="8"/>
            <rFont val="Tahoma"/>
            <family val="2"/>
          </rPr>
          <t xml:space="preserve">стала командной 10 окт.
пребывание в Орд по 13 окт оплачено из денег, собранных 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rFont val="Tahoma"/>
            <family val="2"/>
          </rPr>
          <t>передала 10 т, 7 - обналичка с ЯК</t>
        </r>
        <r>
          <rPr>
            <sz val="8"/>
            <rFont val="Tahoma"/>
            <family val="2"/>
          </rPr>
          <t xml:space="preserve">
</t>
        </r>
      </text>
    </comment>
    <comment ref="B138" authorId="0">
      <text>
        <r>
          <rPr>
            <sz val="8"/>
            <rFont val="Tahoma"/>
            <family val="2"/>
          </rPr>
          <t xml:space="preserve">переведено на карту temple 19 октября
</t>
        </r>
      </text>
    </comment>
    <comment ref="C150" authorId="0">
      <text>
        <r>
          <rPr>
            <b/>
            <sz val="8"/>
            <rFont val="Tahoma"/>
            <family val="2"/>
          </rPr>
          <t>стал командным</t>
        </r>
        <r>
          <rPr>
            <sz val="8"/>
            <rFont val="Tahoma"/>
            <family val="2"/>
          </rPr>
          <t xml:space="preserve">
</t>
        </r>
      </text>
    </comment>
    <comment ref="B158" authorId="0">
      <text>
        <r>
          <rPr>
            <b/>
            <sz val="8"/>
            <rFont val="Tahoma"/>
            <family val="2"/>
          </rPr>
          <t>y Volga</t>
        </r>
        <r>
          <rPr>
            <sz val="8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8"/>
            <rFont val="Tahoma"/>
            <family val="2"/>
          </rPr>
          <t>y Сончик</t>
        </r>
        <r>
          <rPr>
            <sz val="8"/>
            <rFont val="Tahoma"/>
            <family val="2"/>
          </rPr>
          <t xml:space="preserve">
</t>
        </r>
      </text>
    </comment>
    <comment ref="B177" authorId="0">
      <text>
        <r>
          <rPr>
            <b/>
            <sz val="8"/>
            <rFont val="Tahoma"/>
            <family val="2"/>
          </rPr>
          <t>у Буки</t>
        </r>
        <r>
          <rPr>
            <sz val="8"/>
            <rFont val="Tahoma"/>
            <family val="2"/>
          </rPr>
          <t xml:space="preserve">
переведено на карту 31 окт</t>
        </r>
      </text>
    </comment>
    <comment ref="B178" authorId="0">
      <text>
        <r>
          <rPr>
            <b/>
            <sz val="8"/>
            <rFont val="Tahoma"/>
            <family val="2"/>
          </rPr>
          <t>в отчете от 19 окт</t>
        </r>
        <r>
          <rPr>
            <sz val="8"/>
            <rFont val="Tahoma"/>
            <family val="2"/>
          </rPr>
          <t xml:space="preserve">
</t>
        </r>
      </text>
    </comment>
    <comment ref="B181" authorId="0">
      <text>
        <r>
          <rPr>
            <b/>
            <sz val="8"/>
            <rFont val="Tahoma"/>
            <family val="2"/>
          </rPr>
          <t>у Ларсенок</t>
        </r>
        <r>
          <rPr>
            <sz val="8"/>
            <rFont val="Tahoma"/>
            <family val="2"/>
          </rPr>
          <t xml:space="preserve">
 переведено на карту 23 окт</t>
        </r>
      </text>
    </comment>
    <comment ref="B184" authorId="0">
      <text>
        <r>
          <rPr>
            <sz val="8"/>
            <rFont val="Tahoma"/>
            <family val="2"/>
          </rPr>
          <t xml:space="preserve">Доша внесла первый депозит в КБ 20 окт
</t>
        </r>
      </text>
    </comment>
    <comment ref="B1152" authorId="0">
      <text>
        <r>
          <rPr>
            <b/>
            <sz val="8"/>
            <rFont val="Tahoma"/>
            <family val="2"/>
          </rPr>
          <t>Алекс сказал, что Руфа не считаем.</t>
        </r>
        <r>
          <rPr>
            <sz val="8"/>
            <rFont val="Tahoma"/>
            <family val="2"/>
          </rPr>
          <t xml:space="preserve">
</t>
        </r>
      </text>
    </comment>
    <comment ref="B1162" authorId="0">
      <text>
        <r>
          <rPr>
            <b/>
            <sz val="8"/>
            <rFont val="Tahoma"/>
            <family val="2"/>
          </rPr>
          <t>Алекс завез в ТС, пока мы ждали нашего заказа</t>
        </r>
        <r>
          <rPr>
            <sz val="8"/>
            <rFont val="Tahoma"/>
            <family val="2"/>
          </rPr>
          <t xml:space="preserve">
</t>
        </r>
      </text>
    </comment>
    <comment ref="B1151" authorId="0">
      <text>
        <r>
          <rPr>
            <b/>
            <sz val="8"/>
            <rFont val="Tahoma"/>
            <family val="2"/>
          </rPr>
          <t>в счет Алекс передержку Вероны не включил</t>
        </r>
        <r>
          <rPr>
            <sz val="8"/>
            <rFont val="Tahoma"/>
            <family val="2"/>
          </rPr>
          <t xml:space="preserve">
</t>
        </r>
      </text>
    </comment>
    <comment ref="B162" authorId="0">
      <text>
        <r>
          <rPr>
            <b/>
            <sz val="8"/>
            <rFont val="Tahoma"/>
            <family val="2"/>
          </rPr>
          <t>перечислено Ире Г на карту частью перевода в 7000</t>
        </r>
        <r>
          <rPr>
            <sz val="8"/>
            <rFont val="Tahoma"/>
            <family val="2"/>
          </rPr>
          <t xml:space="preserve">
</t>
        </r>
      </text>
    </comment>
    <comment ref="B1180" authorId="0">
      <text>
        <r>
          <rPr>
            <b/>
            <sz val="8"/>
            <rFont val="Tahoma"/>
            <family val="2"/>
          </rPr>
          <t>Положила Ольга176, мы ей возместили на карту</t>
        </r>
        <r>
          <rPr>
            <sz val="8"/>
            <rFont val="Tahoma"/>
            <family val="2"/>
          </rPr>
          <t xml:space="preserve">
</t>
        </r>
      </text>
    </comment>
    <comment ref="B1088" authorId="0">
      <text>
        <r>
          <rPr>
            <b/>
            <sz val="8"/>
            <rFont val="Tahoma"/>
            <family val="2"/>
          </rPr>
          <t>хозяева оплатили (Коле)</t>
        </r>
      </text>
    </comment>
    <comment ref="B1181" authorId="0">
      <text>
        <r>
          <rPr>
            <b/>
            <sz val="8"/>
            <rFont val="Tahoma"/>
            <family val="2"/>
          </rPr>
          <t>605 - почасовая оплата за посл день стационара</t>
        </r>
        <r>
          <rPr>
            <sz val="8"/>
            <rFont val="Tahoma"/>
            <family val="2"/>
          </rPr>
          <t xml:space="preserve">
</t>
        </r>
      </text>
    </comment>
    <comment ref="D1181" authorId="0">
      <text>
        <r>
          <rPr>
            <sz val="8"/>
            <rFont val="Tahoma"/>
            <family val="2"/>
          </rPr>
          <t xml:space="preserve">итого пребывание в стационаре:
 с 25 окт по утро 28 окт
</t>
        </r>
      </text>
    </comment>
    <comment ref="B1174" authorId="0">
      <text>
        <r>
          <rPr>
            <b/>
            <sz val="8"/>
            <rFont val="Tahoma"/>
            <family val="2"/>
          </rPr>
          <t>Доша положила (ей передала chalo)</t>
        </r>
        <r>
          <rPr>
            <sz val="8"/>
            <rFont val="Tahoma"/>
            <family val="2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2"/>
          </rPr>
          <t>или следующий перевод</t>
        </r>
        <r>
          <rPr>
            <sz val="8"/>
            <rFont val="Tahoma"/>
            <family val="2"/>
          </rPr>
          <t xml:space="preserve">
</t>
        </r>
      </text>
    </comment>
    <comment ref="B1225" authorId="0">
      <text>
        <r>
          <rPr>
            <b/>
            <sz val="8"/>
            <rFont val="Tahoma"/>
            <family val="2"/>
          </rPr>
          <t>Эллочка сидит за корм</t>
        </r>
        <r>
          <rPr>
            <sz val="8"/>
            <rFont val="Tahoma"/>
            <family val="2"/>
          </rPr>
          <t xml:space="preserve">
</t>
        </r>
      </text>
    </comment>
    <comment ref="G328" authorId="0">
      <text>
        <r>
          <rPr>
            <b/>
            <sz val="8"/>
            <rFont val="Tahoma"/>
            <family val="2"/>
          </rPr>
          <t>у рудик в отчете номер карты другой - 5469</t>
        </r>
        <r>
          <rPr>
            <sz val="8"/>
            <rFont val="Tahoma"/>
            <family val="2"/>
          </rPr>
          <t xml:space="preserve">
</t>
        </r>
      </text>
    </comment>
    <comment ref="B332" authorId="0">
      <text>
        <r>
          <rPr>
            <b/>
            <sz val="8"/>
            <rFont val="Tahoma"/>
            <family val="2"/>
          </rPr>
          <t>у рудик в отчете стоит 200, в реале 20</t>
        </r>
        <r>
          <rPr>
            <sz val="8"/>
            <rFont val="Tahoma"/>
            <family val="2"/>
          </rPr>
          <t xml:space="preserve">
</t>
        </r>
      </text>
    </comment>
    <comment ref="B352" authorId="0">
      <text>
        <r>
          <rPr>
            <b/>
            <sz val="8"/>
            <rFont val="Tahoma"/>
            <family val="2"/>
          </rPr>
          <t>перечислено на карту Kate 7 ноября</t>
        </r>
        <r>
          <rPr>
            <sz val="8"/>
            <rFont val="Tahoma"/>
            <family val="2"/>
          </rPr>
          <t xml:space="preserve">
</t>
        </r>
      </text>
    </comment>
    <comment ref="B1263" authorId="0">
      <text>
        <r>
          <rPr>
            <b/>
            <sz val="8"/>
            <rFont val="Tahoma"/>
            <family val="2"/>
          </rPr>
          <t>Ларсенок положила на счет в клинике 7 ноября</t>
        </r>
        <r>
          <rPr>
            <sz val="8"/>
            <rFont val="Tahoma"/>
            <family val="2"/>
          </rPr>
          <t xml:space="preserve">
</t>
        </r>
      </text>
    </comment>
    <comment ref="C399" authorId="0">
      <text>
        <r>
          <rPr>
            <b/>
            <sz val="8"/>
            <rFont val="Tahoma"/>
            <family val="2"/>
          </rPr>
          <t>этот или следующий приход</t>
        </r>
        <r>
          <rPr>
            <sz val="8"/>
            <rFont val="Tahoma"/>
            <family val="2"/>
          </rPr>
          <t xml:space="preserve">
</t>
        </r>
      </text>
    </comment>
    <comment ref="B392" authorId="0">
      <text>
        <r>
          <rPr>
            <b/>
            <sz val="8"/>
            <rFont val="Tahoma"/>
            <family val="2"/>
          </rPr>
          <t xml:space="preserve">от Маши
Перевела на карту 2000:
700 - передержка Эрики в ТС (с 26.10 по 29.10)
170, 150, 200, 100, 500 = 1120 - ДС октябрь (лоттас) - мне на телефон
</t>
        </r>
        <r>
          <rPr>
            <sz val="8"/>
            <rFont val="Tahoma"/>
            <family val="2"/>
          </rPr>
          <t xml:space="preserve">
Это Марго, Ирина С и еще двое
</t>
        </r>
      </text>
    </comment>
    <comment ref="D1267" authorId="0">
      <text>
        <r>
          <rPr>
            <b/>
            <sz val="8"/>
            <rFont val="Tahoma"/>
            <family val="2"/>
          </rPr>
          <t>забрали к сантинке 11 нояб)</t>
        </r>
        <r>
          <rPr>
            <sz val="8"/>
            <rFont val="Tahoma"/>
            <family val="2"/>
          </rPr>
          <t xml:space="preserve">
</t>
        </r>
      </text>
    </comment>
    <comment ref="B1267" authorId="0">
      <text>
        <r>
          <rPr>
            <b/>
            <sz val="8"/>
            <rFont val="Tahoma"/>
            <family val="2"/>
          </rPr>
          <t>я расплатилась вечером 11 нояб</t>
        </r>
      </text>
    </comment>
    <comment ref="B419" authorId="0">
      <text>
        <r>
          <rPr>
            <b/>
            <sz val="8"/>
            <rFont val="Tahoma"/>
            <family val="2"/>
          </rPr>
          <t xml:space="preserve">у Марины в отчете </t>
        </r>
        <r>
          <rPr>
            <sz val="8"/>
            <rFont val="Tahoma"/>
            <family val="2"/>
          </rPr>
          <t xml:space="preserve">
500 - от Александры Загер на ЯК на реабилитацию Гоши
500 - от Ольги Кухтенко на ЯК на Женеву
(это не соответствует реальным приходам)</t>
        </r>
      </text>
    </comment>
    <comment ref="C442" authorId="0">
      <text>
        <r>
          <rPr>
            <b/>
            <sz val="8"/>
            <rFont val="Tahoma"/>
            <family val="2"/>
          </rPr>
          <t>или вместо Марии Юрисон, та же сумма)</t>
        </r>
        <r>
          <rPr>
            <sz val="8"/>
            <rFont val="Tahoma"/>
            <family val="2"/>
          </rPr>
          <t xml:space="preserve">
</t>
        </r>
      </text>
    </comment>
    <comment ref="B1190" authorId="0">
      <text>
        <r>
          <rPr>
            <b/>
            <sz val="8"/>
            <rFont val="Tahoma"/>
            <family val="2"/>
          </rPr>
          <t>куратор juliap</t>
        </r>
        <r>
          <rPr>
            <sz val="8"/>
            <rFont val="Tahoma"/>
            <family val="2"/>
          </rPr>
          <t xml:space="preserve">
</t>
        </r>
      </text>
    </comment>
    <comment ref="B1247" authorId="0">
      <text>
        <r>
          <rPr>
            <b/>
            <sz val="8"/>
            <rFont val="Tahoma"/>
            <family val="2"/>
          </rPr>
          <t>стал командным с 10 ноября (вм Тарзана)</t>
        </r>
        <r>
          <rPr>
            <sz val="8"/>
            <rFont val="Tahoma"/>
            <family val="2"/>
          </rPr>
          <t xml:space="preserve">
от michiks:
передержка Султана оплачена по 13 декабря.Забыла написать </t>
        </r>
      </text>
    </comment>
    <comment ref="B1250" authorId="0">
      <text>
        <r>
          <rPr>
            <b/>
            <sz val="8"/>
            <rFont val="Tahoma"/>
            <family val="2"/>
          </rPr>
          <t>куратор Хис</t>
        </r>
        <r>
          <rPr>
            <sz val="8"/>
            <rFont val="Tahoma"/>
            <family val="2"/>
          </rPr>
          <t xml:space="preserve">
</t>
        </r>
      </text>
    </comment>
    <comment ref="D1268" authorId="0">
      <text>
        <r>
          <rPr>
            <b/>
            <sz val="8"/>
            <rFont val="Tahoma"/>
            <family val="2"/>
          </rPr>
          <t>от Byasha забрала Елена (Химки), закинула Маше, я забрала вечером, закинула 2 в ТС, чтобы дотянуть до основного заказа</t>
        </r>
        <r>
          <rPr>
            <sz val="8"/>
            <rFont val="Tahoma"/>
            <family val="2"/>
          </rPr>
          <t xml:space="preserve">
</t>
        </r>
      </text>
    </comment>
    <comment ref="D1270" authorId="0">
      <text>
        <r>
          <rPr>
            <b/>
            <sz val="8"/>
            <rFont val="Tahoma"/>
            <family val="2"/>
          </rPr>
          <t>поступила вечером 12 нояб</t>
        </r>
        <r>
          <rPr>
            <sz val="8"/>
            <rFont val="Tahoma"/>
            <family val="2"/>
          </rPr>
          <t xml:space="preserve">
</t>
        </r>
      </text>
    </comment>
    <comment ref="B1269" authorId="0">
      <text>
        <r>
          <rPr>
            <b/>
            <sz val="8"/>
            <rFont val="Tahoma"/>
            <family val="2"/>
          </rPr>
          <t>доставили 13 ноября</t>
        </r>
        <r>
          <rPr>
            <sz val="8"/>
            <rFont val="Tahoma"/>
            <family val="2"/>
          </rPr>
          <t xml:space="preserve">
</t>
        </r>
      </text>
    </comment>
    <comment ref="C458" authorId="0">
      <text>
        <r>
          <rPr>
            <b/>
            <sz val="8"/>
            <rFont val="Tahoma"/>
            <family val="2"/>
          </rPr>
          <t>или наоборот</t>
        </r>
        <r>
          <rPr>
            <sz val="8"/>
            <rFont val="Tahoma"/>
            <family val="2"/>
          </rPr>
          <t xml:space="preserve">
</t>
        </r>
      </text>
    </comment>
    <comment ref="C462" authorId="0">
      <text>
        <r>
          <rPr>
            <b/>
            <sz val="8"/>
            <rFont val="Tahoma"/>
            <family val="2"/>
          </rPr>
          <t>перевод был защищен паролем, через сутки вернулся обратно к отправителю</t>
        </r>
        <r>
          <rPr>
            <sz val="8"/>
            <rFont val="Tahoma"/>
            <family val="2"/>
          </rPr>
          <t xml:space="preserve">
</t>
        </r>
      </text>
    </comment>
    <comment ref="B1270" authorId="0">
      <text>
        <r>
          <rPr>
            <b/>
            <sz val="8"/>
            <rFont val="Tahoma"/>
            <family val="2"/>
          </rPr>
          <t>я расплатилась после выставки 18 нояб</t>
        </r>
        <r>
          <rPr>
            <sz val="8"/>
            <rFont val="Tahoma"/>
            <family val="2"/>
          </rPr>
          <t xml:space="preserve">
</t>
        </r>
      </text>
    </comment>
    <comment ref="B478" authorId="0">
      <text>
        <r>
          <rPr>
            <b/>
            <sz val="8"/>
            <rFont val="Tahoma"/>
            <family val="2"/>
          </rPr>
          <t>в отчете Марины проходит сумма 
322</t>
        </r>
        <r>
          <rPr>
            <sz val="8"/>
            <rFont val="Tahoma"/>
            <family val="2"/>
          </rPr>
          <t xml:space="preserve">
</t>
        </r>
      </text>
    </comment>
    <comment ref="B486" authorId="0">
      <text>
        <r>
          <rPr>
            <b/>
            <sz val="8"/>
            <rFont val="Tahoma"/>
            <family val="2"/>
          </rPr>
          <t>у Маши, передано 5000, из них 3500 - обналичка за телефон</t>
        </r>
        <r>
          <rPr>
            <sz val="8"/>
            <rFont val="Tahoma"/>
            <family val="2"/>
          </rPr>
          <t xml:space="preserve">
перечислено на карту 22 ноября
</t>
        </r>
      </text>
    </comment>
    <comment ref="B1273" authorId="0">
      <text>
        <r>
          <rPr>
            <b/>
            <sz val="8"/>
            <rFont val="Tahoma"/>
            <family val="2"/>
          </rPr>
          <t>переведено yabeda 18 нояб</t>
        </r>
        <r>
          <rPr>
            <sz val="8"/>
            <rFont val="Tahoma"/>
            <family val="2"/>
          </rPr>
          <t xml:space="preserve">
</t>
        </r>
      </text>
    </comment>
    <comment ref="B1240" authorId="0">
      <text>
        <r>
          <rPr>
            <b/>
            <sz val="8"/>
            <rFont val="Tahoma"/>
            <family val="2"/>
          </rPr>
          <t>куратор Хис</t>
        </r>
        <r>
          <rPr>
            <sz val="8"/>
            <rFont val="Tahoma"/>
            <family val="2"/>
          </rPr>
          <t xml:space="preserve">
</t>
        </r>
      </text>
    </comment>
    <comment ref="B1271" authorId="0">
      <text>
        <r>
          <rPr>
            <b/>
            <sz val="8"/>
            <rFont val="Tahoma"/>
            <family val="2"/>
          </rPr>
          <t>счет у елена-ок</t>
        </r>
      </text>
    </comment>
    <comment ref="B1272" authorId="0">
      <text>
        <r>
          <rPr>
            <b/>
            <sz val="8"/>
            <rFont val="Tahoma"/>
            <family val="2"/>
          </rPr>
          <t>переведено на карту милены111</t>
        </r>
        <r>
          <rPr>
            <sz val="8"/>
            <rFont val="Tahoma"/>
            <family val="2"/>
          </rPr>
          <t xml:space="preserve">
</t>
        </r>
      </text>
    </comment>
    <comment ref="B466" authorId="0">
      <text>
        <r>
          <rPr>
            <b/>
            <sz val="8"/>
            <rFont val="Tahoma"/>
            <family val="2"/>
          </rPr>
          <t>у наталья-гелла
Передано мне 23 ноября</t>
        </r>
        <r>
          <rPr>
            <sz val="8"/>
            <rFont val="Tahoma"/>
            <family val="2"/>
          </rPr>
          <t xml:space="preserve">
</t>
        </r>
      </text>
    </comment>
    <comment ref="B585" authorId="0">
      <text>
        <r>
          <rPr>
            <sz val="8"/>
            <rFont val="Tahoma"/>
            <family val="2"/>
          </rPr>
          <t>перевод от Margret, 
3500 -обналичка Яка,
1500 - приход от Алины, запись от 14 ноября</t>
        </r>
      </text>
    </comment>
    <comment ref="B1268" authorId="0">
      <text>
        <r>
          <rPr>
            <b/>
            <sz val="8"/>
            <rFont val="Tahoma"/>
            <family val="2"/>
          </rPr>
          <t>переведено на счет Byasha, корм забирала ЕЛ(Х), оставила Маше, я вечером забрала до ТС</t>
        </r>
        <r>
          <rPr>
            <sz val="8"/>
            <rFont val="Tahoma"/>
            <family val="2"/>
          </rPr>
          <t xml:space="preserve">
</t>
        </r>
      </text>
    </comment>
    <comment ref="C581" authorId="0">
      <text>
        <r>
          <rPr>
            <b/>
            <sz val="8"/>
            <rFont val="Tahoma"/>
            <family val="2"/>
          </rPr>
          <t>этот или следующий приход на 1000 за 22 нояб)</t>
        </r>
        <r>
          <rPr>
            <sz val="8"/>
            <rFont val="Tahoma"/>
            <family val="2"/>
          </rPr>
          <t xml:space="preserve">
</t>
        </r>
      </text>
    </comment>
    <comment ref="B595" authorId="0">
      <text>
        <r>
          <rPr>
            <b/>
            <sz val="8"/>
            <rFont val="Tahoma"/>
            <family val="2"/>
          </rPr>
          <t>у mspk</t>
        </r>
        <r>
          <rPr>
            <sz val="8"/>
            <rFont val="Tahoma"/>
            <family val="2"/>
          </rPr>
          <t xml:space="preserve">
</t>
        </r>
      </text>
    </comment>
    <comment ref="B541" authorId="0">
      <text>
        <r>
          <rPr>
            <b/>
            <sz val="8"/>
            <rFont val="Tahoma"/>
            <family val="2"/>
          </rPr>
          <t>переведено на карту mbiana за передержку Зеи с 21 ноября (15 дней)</t>
        </r>
        <r>
          <rPr>
            <sz val="8"/>
            <rFont val="Tahoma"/>
            <family val="2"/>
          </rPr>
          <t xml:space="preserve">
</t>
        </r>
      </text>
    </comment>
    <comment ref="B566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62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58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92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8"/>
            <rFont val="Tahoma"/>
            <family val="2"/>
          </rPr>
          <t>в отчете на 7 нояб</t>
        </r>
        <r>
          <rPr>
            <sz val="8"/>
            <rFont val="Tahoma"/>
            <family val="2"/>
          </rPr>
          <t xml:space="preserve">
</t>
        </r>
      </text>
    </comment>
    <comment ref="B142" authorId="0">
      <text>
        <r>
          <rPr>
            <sz val="8"/>
            <rFont val="Tahoma"/>
            <family val="2"/>
          </rPr>
          <t xml:space="preserve">в отчете Хис за 7 нояб
</t>
        </r>
      </text>
    </comment>
    <comment ref="B156" authorId="0">
      <text>
        <r>
          <rPr>
            <b/>
            <sz val="8"/>
            <rFont val="Tahoma"/>
            <family val="2"/>
          </rPr>
          <t>в отчете Хис за 7 нояб</t>
        </r>
        <r>
          <rPr>
            <sz val="8"/>
            <rFont val="Tahoma"/>
            <family val="2"/>
          </rPr>
          <t xml:space="preserve">
</t>
        </r>
      </text>
    </comment>
    <comment ref="B157" authorId="0">
      <text>
        <r>
          <rPr>
            <b/>
            <sz val="8"/>
            <rFont val="Tahoma"/>
            <family val="2"/>
          </rPr>
          <t>в отчете Хис за 7 нояб</t>
        </r>
        <r>
          <rPr>
            <sz val="8"/>
            <rFont val="Tahoma"/>
            <family val="2"/>
          </rPr>
          <t xml:space="preserve">
</t>
        </r>
      </text>
    </comment>
    <comment ref="B343" authorId="0">
      <text>
        <r>
          <rPr>
            <b/>
            <sz val="8"/>
            <rFont val="Tahoma"/>
            <family val="2"/>
          </rPr>
          <t>от Хис:
на моего кураторского Османа, передаю в команду вместе с ним</t>
        </r>
        <r>
          <rPr>
            <sz val="8"/>
            <rFont val="Tahoma"/>
            <family val="2"/>
          </rPr>
          <t xml:space="preserve">
</t>
        </r>
      </text>
    </comment>
    <comment ref="B362" authorId="0">
      <text>
        <r>
          <rPr>
            <b/>
            <sz val="8"/>
            <rFont val="Tahoma"/>
            <family val="2"/>
          </rPr>
          <t>в отчете хис от 7 ноя</t>
        </r>
        <r>
          <rPr>
            <sz val="8"/>
            <rFont val="Tahoma"/>
            <family val="2"/>
          </rPr>
          <t xml:space="preserve">
</t>
        </r>
      </text>
    </comment>
    <comment ref="B589" authorId="0">
      <text>
        <r>
          <rPr>
            <b/>
            <sz val="8"/>
            <rFont val="Tahoma"/>
            <family val="2"/>
          </rPr>
          <t>приход на 4т, из них 3 - к передаче Хис, как куратору отд собак</t>
        </r>
        <r>
          <rPr>
            <sz val="8"/>
            <rFont val="Tahoma"/>
            <family val="2"/>
          </rPr>
          <t xml:space="preserve">
</t>
        </r>
      </text>
    </comment>
    <comment ref="B559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63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91" authorId="0">
      <text>
        <r>
          <rPr>
            <b/>
            <sz val="8"/>
            <rFont val="Tahoma"/>
            <family val="2"/>
          </rPr>
          <t>приход был на 900, половина к передаче Хис на Дану</t>
        </r>
        <r>
          <rPr>
            <sz val="8"/>
            <rFont val="Tahoma"/>
            <family val="2"/>
          </rPr>
          <t xml:space="preserve">
</t>
        </r>
      </text>
    </comment>
    <comment ref="B593" authorId="0">
      <text>
        <r>
          <rPr>
            <b/>
            <sz val="8"/>
            <rFont val="Tahoma"/>
            <family val="2"/>
          </rPr>
          <t>приход был на 90, половина к передаче Хис на Дану</t>
        </r>
        <r>
          <rPr>
            <sz val="8"/>
            <rFont val="Tahoma"/>
            <family val="2"/>
          </rPr>
          <t xml:space="preserve">
</t>
        </r>
      </text>
    </comment>
    <comment ref="B594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90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97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596" authorId="0">
      <text>
        <r>
          <rPr>
            <sz val="8"/>
            <rFont val="Tahoma"/>
            <family val="2"/>
          </rPr>
          <t xml:space="preserve">к передаче куратору Хис
</t>
        </r>
      </text>
    </comment>
    <comment ref="B609" authorId="0">
      <text>
        <r>
          <rPr>
            <b/>
            <sz val="8"/>
            <rFont val="Tahoma"/>
            <family val="2"/>
          </rPr>
          <t>к передаче куратору Хис</t>
        </r>
        <r>
          <rPr>
            <sz val="8"/>
            <rFont val="Tahoma"/>
            <family val="2"/>
          </rPr>
          <t xml:space="preserve">
</t>
        </r>
      </text>
    </comment>
    <comment ref="B1208" authorId="0">
      <text>
        <r>
          <rPr>
            <b/>
            <sz val="8"/>
            <rFont val="Tahoma"/>
            <family val="2"/>
          </rPr>
          <t>куратор juliap</t>
        </r>
      </text>
    </comment>
    <comment ref="B1266" authorId="0">
      <text>
        <r>
          <rPr>
            <sz val="8"/>
            <rFont val="Tahoma"/>
            <family val="2"/>
          </rPr>
          <t xml:space="preserve">эта сумма была включена в окончат расчет, остаток корма передан на новую передержку
</t>
        </r>
      </text>
    </comment>
    <comment ref="B1279" authorId="0">
      <text>
        <r>
          <rPr>
            <b/>
            <sz val="8"/>
            <rFont val="Tahoma"/>
            <family val="2"/>
          </rPr>
          <t>к возмещению Наде niki1966</t>
        </r>
        <r>
          <rPr>
            <sz val="8"/>
            <rFont val="Tahoma"/>
            <family val="2"/>
          </rPr>
          <t xml:space="preserve">
</t>
        </r>
      </text>
    </comment>
    <comment ref="B745" authorId="0">
      <text>
        <r>
          <rPr>
            <b/>
            <sz val="8"/>
            <rFont val="Tahoma"/>
            <family val="2"/>
          </rPr>
          <t>перевод от Kate</t>
        </r>
        <r>
          <rPr>
            <sz val="8"/>
            <rFont val="Tahoma"/>
            <family val="2"/>
          </rPr>
          <t xml:space="preserve">
</t>
        </r>
      </text>
    </comment>
    <comment ref="B1242" authorId="0">
      <text>
        <r>
          <rPr>
            <b/>
            <sz val="8"/>
            <rFont val="Tahoma"/>
            <family val="2"/>
          </rPr>
          <t>куратор juliap</t>
        </r>
        <r>
          <rPr>
            <sz val="8"/>
            <rFont val="Tahoma"/>
            <family val="2"/>
          </rPr>
          <t xml:space="preserve">
</t>
        </r>
      </text>
    </comment>
    <comment ref="B1241" authorId="0">
      <text>
        <r>
          <rPr>
            <b/>
            <sz val="8"/>
            <rFont val="Tahoma"/>
            <family val="2"/>
          </rPr>
          <t>сидит бесплатно (вм Эллочки)</t>
        </r>
        <r>
          <rPr>
            <sz val="8"/>
            <rFont val="Tahoma"/>
            <family val="2"/>
          </rPr>
          <t xml:space="preserve">
</t>
        </r>
      </text>
    </comment>
    <comment ref="B1223" authorId="0">
      <text>
        <r>
          <rPr>
            <b/>
            <sz val="8"/>
            <rFont val="Tahoma"/>
            <family val="2"/>
          </rPr>
          <t>оплач предыд куратором по 4 дек</t>
        </r>
        <r>
          <rPr>
            <sz val="8"/>
            <rFont val="Tahoma"/>
            <family val="2"/>
          </rPr>
          <t xml:space="preserve">
</t>
        </r>
      </text>
    </comment>
    <comment ref="B1289" authorId="0">
      <text>
        <r>
          <rPr>
            <b/>
            <sz val="8"/>
            <rFont val="Tahoma"/>
            <family val="2"/>
          </rPr>
          <t>куратор juliap</t>
        </r>
        <r>
          <rPr>
            <sz val="8"/>
            <rFont val="Tahoma"/>
            <family val="2"/>
          </rPr>
          <t xml:space="preserve">
с 5 дек стала командной (вм кобеля с пл Ильича, кр вернулся к старым хозяевам)</t>
        </r>
      </text>
    </comment>
    <comment ref="B1313" authorId="0">
      <text>
        <r>
          <rPr>
            <b/>
            <sz val="8"/>
            <rFont val="Tahoma"/>
            <family val="2"/>
          </rPr>
          <t>куратор juliap
стала командной 8 дек (вм Брекки)</t>
        </r>
      </text>
    </comment>
    <comment ref="B1329" authorId="0">
      <text>
        <r>
          <rPr>
            <b/>
            <sz val="8"/>
            <rFont val="Tahoma"/>
            <family val="2"/>
          </rPr>
          <t>оплач предыд куратором по 4 дек</t>
        </r>
        <r>
          <rPr>
            <sz val="8"/>
            <rFont val="Tahoma"/>
            <family val="2"/>
          </rPr>
          <t xml:space="preserve">
</t>
        </r>
      </text>
    </comment>
    <comment ref="B1347" authorId="0">
      <text>
        <r>
          <rPr>
            <b/>
            <sz val="8"/>
            <rFont val="Tahoma"/>
            <family val="2"/>
          </rPr>
          <t>куратор Хис</t>
        </r>
        <r>
          <rPr>
            <sz val="8"/>
            <rFont val="Tahoma"/>
            <family val="2"/>
          </rPr>
          <t xml:space="preserve">
</t>
        </r>
      </text>
    </comment>
    <comment ref="B1348" authorId="0">
      <text>
        <r>
          <rPr>
            <b/>
            <sz val="8"/>
            <rFont val="Tahoma"/>
            <family val="2"/>
          </rPr>
          <t>сидит бесплатно (вм Эллочки)</t>
        </r>
        <r>
          <rPr>
            <sz val="8"/>
            <rFont val="Tahoma"/>
            <family val="2"/>
          </rPr>
          <t xml:space="preserve">
</t>
        </r>
      </text>
    </comment>
    <comment ref="B1349" authorId="0">
      <text>
        <r>
          <rPr>
            <b/>
            <sz val="8"/>
            <rFont val="Tahoma"/>
            <family val="2"/>
          </rPr>
          <t>куратор juliap</t>
        </r>
        <r>
          <rPr>
            <sz val="8"/>
            <rFont val="Tahoma"/>
            <family val="2"/>
          </rPr>
          <t xml:space="preserve">
с 4 по 10 дек была по 250 с послеоп уходом</t>
        </r>
      </text>
    </comment>
    <comment ref="B1359" authorId="0">
      <text>
        <r>
          <rPr>
            <b/>
            <sz val="8"/>
            <rFont val="Tahoma"/>
            <family val="2"/>
          </rPr>
          <t>стал командным с 10 ноября (вм Тарзана)</t>
        </r>
        <r>
          <rPr>
            <sz val="8"/>
            <rFont val="Tahoma"/>
            <family val="2"/>
          </rPr>
          <t xml:space="preserve">
от michiks:
передержка Султана оплачена по 13 декабря.Забыла написать </t>
        </r>
      </text>
    </comment>
    <comment ref="B1360" authorId="0">
      <text>
        <r>
          <rPr>
            <b/>
            <sz val="8"/>
            <rFont val="Tahoma"/>
            <family val="2"/>
          </rPr>
          <t>куратор Хис</t>
        </r>
        <r>
          <rPr>
            <sz val="8"/>
            <rFont val="Tahoma"/>
            <family val="2"/>
          </rPr>
          <t xml:space="preserve">
Стала командной 24 дек (вм Мартини)</t>
        </r>
      </text>
    </comment>
    <comment ref="B659" authorId="0">
      <text>
        <r>
          <rPr>
            <b/>
            <sz val="8"/>
            <rFont val="Tahoma"/>
            <family val="2"/>
          </rPr>
          <t>у Маши</t>
        </r>
        <r>
          <rPr>
            <sz val="8"/>
            <rFont val="Tahoma"/>
            <family val="2"/>
          </rPr>
          <t xml:space="preserve">
переведено на карту частью перевода в 6250 от 5 декабря</t>
        </r>
      </text>
    </comment>
    <comment ref="B682" authorId="0">
      <text>
        <r>
          <rPr>
            <b/>
            <sz val="8"/>
            <rFont val="Tahoma"/>
            <family val="2"/>
          </rPr>
          <t>у Маши</t>
        </r>
        <r>
          <rPr>
            <sz val="8"/>
            <rFont val="Tahoma"/>
            <family val="2"/>
          </rPr>
          <t xml:space="preserve">
переведено на карту частью перевода в 6250 от 5 декабря</t>
        </r>
      </text>
    </comment>
    <comment ref="B683" authorId="0">
      <text>
        <r>
          <rPr>
            <b/>
            <sz val="8"/>
            <rFont val="Tahoma"/>
            <family val="2"/>
          </rPr>
          <t>у Маши</t>
        </r>
        <r>
          <rPr>
            <sz val="8"/>
            <rFont val="Tahoma"/>
            <family val="2"/>
          </rPr>
          <t xml:space="preserve">
переведено на карту частью перевода в 6250 от 5 декабря</t>
        </r>
      </text>
    </comment>
    <comment ref="B1331" authorId="0">
      <text>
        <r>
          <rPr>
            <b/>
            <sz val="8"/>
            <rFont val="Tahoma"/>
            <family val="2"/>
          </rPr>
          <t>куратор juliap
стал командным 23 дек (вм Дальмы)</t>
        </r>
        <r>
          <rPr>
            <sz val="8"/>
            <rFont val="Tahoma"/>
            <family val="2"/>
          </rPr>
          <t xml:space="preserve">
</t>
        </r>
      </text>
    </comment>
    <comment ref="B297" authorId="0">
      <text>
        <r>
          <rPr>
            <sz val="8"/>
            <rFont val="Tahoma"/>
            <family val="2"/>
          </rPr>
          <t>я оплатила передержку Ланса, еще когда куратором была mspk
Три первых дня должна был оплатить куратор, остаток суммы перешел в команду, когда Ланс стал командным 4 ноября</t>
        </r>
      </text>
    </comment>
    <comment ref="B1220" authorId="0">
      <text>
        <r>
          <rPr>
            <b/>
            <sz val="8"/>
            <rFont val="Tahoma"/>
            <family val="2"/>
          </rPr>
          <t>стал командным 4 ноября</t>
        </r>
        <r>
          <rPr>
            <sz val="8"/>
            <rFont val="Tahoma"/>
            <family val="2"/>
          </rPr>
          <t xml:space="preserve">
</t>
        </r>
      </text>
    </comment>
    <comment ref="B1374" authorId="0">
      <text>
        <r>
          <rPr>
            <b/>
            <sz val="8"/>
            <rFont val="Tahoma"/>
            <family val="2"/>
          </rPr>
          <t>переведено ябеде 6 дек вместе с оплатой передержки</t>
        </r>
        <r>
          <rPr>
            <sz val="8"/>
            <rFont val="Tahoma"/>
            <family val="2"/>
          </rPr>
          <t xml:space="preserve">
</t>
        </r>
      </text>
    </comment>
    <comment ref="B790" authorId="0">
      <text>
        <r>
          <rPr>
            <b/>
            <sz val="8"/>
            <rFont val="Tahoma"/>
            <family val="2"/>
          </rPr>
          <t>к передаче куратору juliap</t>
        </r>
        <r>
          <rPr>
            <sz val="8"/>
            <rFont val="Tahoma"/>
            <family val="2"/>
          </rPr>
          <t xml:space="preserve">
</t>
        </r>
      </text>
    </comment>
    <comment ref="B1291" authorId="0">
      <text>
        <r>
          <rPr>
            <b/>
            <sz val="8"/>
            <rFont val="Tahoma"/>
            <family val="2"/>
          </rPr>
          <t>куратор juliap
стала командной 15 дек (вм Гриши)</t>
        </r>
      </text>
    </comment>
    <comment ref="B1292" authorId="0">
      <text>
        <r>
          <rPr>
            <b/>
            <sz val="8"/>
            <rFont val="Tahoma"/>
            <family val="2"/>
          </rPr>
          <t>куратор juliap</t>
        </r>
        <r>
          <rPr>
            <sz val="8"/>
            <rFont val="Tahoma"/>
            <family val="2"/>
          </rPr>
          <t xml:space="preserve">
 стал командным 15 дек
</t>
        </r>
      </text>
    </comment>
    <comment ref="B1320" authorId="0">
      <text>
        <r>
          <rPr>
            <b/>
            <sz val="8"/>
            <rFont val="Tahoma"/>
            <family val="2"/>
          </rPr>
          <t>Cашок оплатила до конца декабря (и больше)</t>
        </r>
        <r>
          <rPr>
            <sz val="8"/>
            <rFont val="Tahoma"/>
            <family val="2"/>
          </rPr>
          <t xml:space="preserve">
</t>
        </r>
      </text>
    </comment>
    <comment ref="B1343" authorId="0">
      <text>
        <r>
          <rPr>
            <b/>
            <sz val="8"/>
            <rFont val="Tahoma"/>
            <family val="2"/>
          </rPr>
          <t>с 8 дек сидит бесплатно (вм Роззи)</t>
        </r>
        <r>
          <rPr>
            <sz val="8"/>
            <rFont val="Tahoma"/>
            <family val="2"/>
          </rPr>
          <t xml:space="preserve">
</t>
        </r>
      </text>
    </comment>
    <comment ref="B1380" authorId="0">
      <text>
        <r>
          <rPr>
            <b/>
            <sz val="8"/>
            <rFont val="Tahoma"/>
            <family val="2"/>
          </rPr>
          <t>переведено на карту галины а
(перевозила одну из наших собак)</t>
        </r>
        <r>
          <rPr>
            <sz val="8"/>
            <rFont val="Tahoma"/>
            <family val="2"/>
          </rPr>
          <t xml:space="preserve">
</t>
        </r>
      </text>
    </comment>
    <comment ref="B1384" authorId="0">
      <text>
        <r>
          <rPr>
            <sz val="8"/>
            <rFont val="Tahoma"/>
            <family val="2"/>
          </rPr>
          <t xml:space="preserve">перечисл на счет Дм Знаменского
</t>
        </r>
      </text>
    </comment>
    <comment ref="B815" authorId="0">
      <text>
        <r>
          <rPr>
            <b/>
            <sz val="8"/>
            <rFont val="Tahoma"/>
            <family val="2"/>
          </rPr>
          <t>перевод был на 2000, 1т - к передаче куратора Грады Хис</t>
        </r>
        <r>
          <rPr>
            <sz val="8"/>
            <rFont val="Tahoma"/>
            <family val="2"/>
          </rPr>
          <t xml:space="preserve">
</t>
        </r>
      </text>
    </comment>
    <comment ref="B853" authorId="0">
      <text>
        <r>
          <rPr>
            <b/>
            <sz val="8"/>
            <rFont val="Tahoma"/>
            <family val="2"/>
          </rPr>
          <t>получено от Доши 15 дек</t>
        </r>
        <r>
          <rPr>
            <sz val="8"/>
            <rFont val="Tahoma"/>
            <family val="2"/>
          </rPr>
          <t xml:space="preserve">
</t>
        </r>
      </text>
    </comment>
    <comment ref="B854" authorId="0">
      <text>
        <r>
          <rPr>
            <b/>
            <sz val="8"/>
            <rFont val="Tahoma"/>
            <family val="2"/>
          </rPr>
          <t>куратору оберона - juliap</t>
        </r>
        <r>
          <rPr>
            <sz val="8"/>
            <rFont val="Tahoma"/>
            <family val="2"/>
          </rPr>
          <t xml:space="preserve">
</t>
        </r>
      </text>
    </comment>
    <comment ref="B1393" authorId="0">
      <text>
        <r>
          <rPr>
            <sz val="8"/>
            <rFont val="Tahoma"/>
            <family val="2"/>
          </rPr>
          <t xml:space="preserve">
4*15 кг +10 * 18 кг</t>
        </r>
      </text>
    </comment>
    <comment ref="B1379" authorId="0">
      <text>
        <r>
          <rPr>
            <b/>
            <sz val="8"/>
            <rFont val="Tahoma"/>
            <family val="2"/>
          </rPr>
          <t>Дорогие наши старики
доп тираж перекидных</t>
        </r>
        <r>
          <rPr>
            <sz val="8"/>
            <rFont val="Tahoma"/>
            <family val="2"/>
          </rPr>
          <t xml:space="preserve">
</t>
        </r>
      </text>
    </comment>
    <comment ref="B1391" authorId="0">
      <text>
        <r>
          <rPr>
            <sz val="8"/>
            <rFont val="Tahoma"/>
            <family val="2"/>
          </rPr>
          <t xml:space="preserve">доп тираж плакатных
</t>
        </r>
      </text>
    </comment>
    <comment ref="B1293" authorId="0">
      <text>
        <r>
          <rPr>
            <b/>
            <sz val="8"/>
            <rFont val="Tahoma"/>
            <family val="2"/>
          </rPr>
          <t>кураторы Kate, T()MA</t>
        </r>
        <r>
          <rPr>
            <sz val="8"/>
            <rFont val="Tahoma"/>
            <family val="2"/>
          </rPr>
          <t xml:space="preserve">
стал командным 23 дек вм Сетты</t>
        </r>
      </text>
    </comment>
    <comment ref="B1392" authorId="0">
      <text>
        <r>
          <rPr>
            <sz val="8"/>
            <rFont val="Tahoma"/>
            <family val="2"/>
          </rPr>
          <t xml:space="preserve">4 перечисл на карту Доше
</t>
        </r>
      </text>
    </comment>
    <comment ref="B1403" authorId="0">
      <text>
        <r>
          <rPr>
            <b/>
            <sz val="8"/>
            <rFont val="Tahoma"/>
            <family val="2"/>
          </rPr>
          <t>дороже, потому что поздний срок беременности</t>
        </r>
        <r>
          <rPr>
            <sz val="8"/>
            <rFont val="Tahoma"/>
            <family val="2"/>
          </rPr>
          <t xml:space="preserve">
</t>
        </r>
      </text>
    </comment>
    <comment ref="B998" authorId="1">
      <text>
        <r>
          <rPr>
            <b/>
            <sz val="8"/>
            <rFont val="Tahoma"/>
            <family val="2"/>
          </rPr>
          <t>Juliap:
потрачено в клинике им Герцена в день операции Зеи 27 дек</t>
        </r>
        <r>
          <rPr>
            <sz val="8"/>
            <rFont val="Tahoma"/>
            <family val="2"/>
          </rPr>
          <t xml:space="preserve">
</t>
        </r>
      </text>
    </comment>
    <comment ref="B931" authorId="1">
      <text>
        <r>
          <rPr>
            <b/>
            <sz val="8"/>
            <rFont val="Tahoma"/>
            <family val="2"/>
          </rPr>
          <t>Juliap:</t>
        </r>
        <r>
          <rPr>
            <sz val="8"/>
            <rFont val="Tahoma"/>
            <family val="2"/>
          </rPr>
          <t xml:space="preserve">
перевод от Аллы</t>
        </r>
      </text>
    </comment>
    <comment ref="B1411" authorId="1">
      <text>
        <r>
          <rPr>
            <b/>
            <sz val="8"/>
            <rFont val="Tahoma"/>
            <family val="2"/>
          </rPr>
          <t>Juliap:</t>
        </r>
        <r>
          <rPr>
            <sz val="8"/>
            <rFont val="Tahoma"/>
            <family val="2"/>
          </rPr>
          <t xml:space="preserve">
уточнить по чеку</t>
        </r>
      </text>
    </comment>
    <comment ref="B1332" authorId="1">
      <text>
        <r>
          <rPr>
            <b/>
            <sz val="8"/>
            <rFont val="Tahoma"/>
            <family val="2"/>
          </rPr>
          <t>Juliap:</t>
        </r>
        <r>
          <rPr>
            <sz val="8"/>
            <rFont val="Tahoma"/>
            <family val="2"/>
          </rPr>
          <t xml:space="preserve">
сразу стала командн вм Зеи</t>
        </r>
      </text>
    </comment>
    <comment ref="B1296" authorId="1">
      <text>
        <r>
          <rPr>
            <b/>
            <sz val="8"/>
            <rFont val="Tahoma"/>
            <family val="2"/>
          </rPr>
          <t>сразу стал командным вм Эллы ( Града поменялась)</t>
        </r>
      </text>
    </comment>
    <comment ref="B1295" authorId="1">
      <text>
        <r>
          <rPr>
            <b/>
            <sz val="8"/>
            <rFont val="Tahoma"/>
            <family val="2"/>
          </rPr>
          <t>куратор, видимо, juliap</t>
        </r>
      </text>
    </comment>
    <comment ref="B1399" authorId="1">
      <text>
        <r>
          <rPr>
            <b/>
            <sz val="8"/>
            <rFont val="Tahoma"/>
            <family val="2"/>
          </rPr>
          <t>оплатила Irina_ant. Возместили 6200 (вкл лек-ва)
(какая-то сумма была на руках_</t>
        </r>
        <r>
          <rPr>
            <sz val="8"/>
            <rFont val="Tahoma"/>
            <family val="2"/>
          </rPr>
          <t xml:space="preserve">
</t>
        </r>
      </text>
    </comment>
    <comment ref="B1400" authorId="1">
      <text>
        <r>
          <rPr>
            <b/>
            <sz val="8"/>
            <rFont val="Tahoma"/>
            <family val="2"/>
          </rPr>
          <t>mbiana возила</t>
        </r>
        <r>
          <rPr>
            <sz val="8"/>
            <rFont val="Tahoma"/>
            <family val="2"/>
          </rPr>
          <t xml:space="preserve">
</t>
        </r>
      </text>
    </comment>
    <comment ref="B1401" authorId="1">
      <text>
        <r>
          <rPr>
            <b/>
            <sz val="8"/>
            <rFont val="Tahoma"/>
            <family val="2"/>
          </rPr>
          <t>возила Наталья из соцсетей, платила 27 дек Агнесса, ей перечисл на карту возмещение</t>
        </r>
        <r>
          <rPr>
            <sz val="8"/>
            <rFont val="Tahoma"/>
            <family val="2"/>
          </rPr>
          <t xml:space="preserve">
</t>
        </r>
      </text>
    </comment>
    <comment ref="B946" authorId="1">
      <text>
        <r>
          <rPr>
            <b/>
            <sz val="8"/>
            <rFont val="Tahoma"/>
            <family val="2"/>
          </rPr>
          <t>потрачено 27 дек как часть оплаты за операции собак на Герцена</t>
        </r>
        <r>
          <rPr>
            <sz val="8"/>
            <rFont val="Tahoma"/>
            <family val="2"/>
          </rPr>
          <t xml:space="preserve">
</t>
        </r>
      </text>
    </comment>
    <comment ref="B1407" authorId="1">
      <text>
        <r>
          <rPr>
            <b/>
            <sz val="8"/>
            <rFont val="Tahoma"/>
            <family val="2"/>
          </rPr>
          <t>не оплач,  не забыть!!!</t>
        </r>
        <r>
          <rPr>
            <sz val="8"/>
            <rFont val="Tahoma"/>
            <family val="2"/>
          </rPr>
          <t xml:space="preserve">
</t>
        </r>
      </text>
    </comment>
    <comment ref="B1035" authorId="1">
      <text>
        <r>
          <rPr>
            <b/>
            <sz val="8"/>
            <rFont val="Tahoma"/>
            <family val="2"/>
          </rPr>
          <t>Juliap:</t>
        </r>
        <r>
          <rPr>
            <sz val="8"/>
            <rFont val="Tahoma"/>
            <family val="2"/>
          </rPr>
          <t xml:space="preserve">
у Сончик, получить</t>
        </r>
      </text>
    </comment>
    <comment ref="B1364" authorId="1">
      <text>
        <r>
          <rPr>
            <b/>
            <sz val="8"/>
            <rFont val="Tahoma"/>
            <family val="2"/>
          </rPr>
          <t>Juliap:</t>
        </r>
        <r>
          <rPr>
            <sz val="8"/>
            <rFont val="Tahoma"/>
            <family val="2"/>
          </rPr>
          <t xml:space="preserve">
29-31 куратор juliap. C 1 янв стала командной , вместе со всей очередью</t>
        </r>
      </text>
    </comment>
    <comment ref="B1034" authorId="1">
      <text>
        <r>
          <rPr>
            <b/>
            <sz val="8"/>
            <rFont val="Tahoma"/>
            <family val="2"/>
          </rPr>
          <t>перевод был на 1000, из них 600 пошло на оплату первых трех дней, пока собака была на кураторстве juliap/ 
начиная с 1 янв - собака в команде, остаток этого прихода и все последующие - в командном отчете</t>
        </r>
        <r>
          <rPr>
            <sz val="8"/>
            <rFont val="Tahoma"/>
            <family val="2"/>
          </rPr>
          <t xml:space="preserve">
</t>
        </r>
      </text>
    </comment>
    <comment ref="B1058" authorId="1">
      <text>
        <r>
          <rPr>
            <sz val="8"/>
            <rFont val="Tahoma"/>
            <family val="2"/>
          </rPr>
          <t xml:space="preserve">нет в отчете билайна. Проследить, чтобы дошли
</t>
        </r>
      </text>
    </comment>
    <comment ref="B1059" authorId="1">
      <text>
        <r>
          <rPr>
            <b/>
            <sz val="8"/>
            <rFont val="Tahoma"/>
            <family val="2"/>
          </rPr>
          <t xml:space="preserve">нет в отчете билайна. Проследить, чтобы дошли
</t>
        </r>
        <r>
          <rPr>
            <sz val="8"/>
            <rFont val="Tahoma"/>
            <family val="2"/>
          </rPr>
          <t xml:space="preserve">
</t>
        </r>
      </text>
    </comment>
    <comment ref="B1060" authorId="1">
      <text>
        <r>
          <rPr>
            <b/>
            <sz val="8"/>
            <rFont val="Tahoma"/>
            <family val="2"/>
          </rPr>
          <t xml:space="preserve">нет в отчете билайна. Проследить, чтобы дошли
</t>
        </r>
        <r>
          <rPr>
            <sz val="8"/>
            <rFont val="Tahoma"/>
            <family val="2"/>
          </rPr>
          <t xml:space="preserve">
</t>
        </r>
      </text>
    </comment>
    <comment ref="B1337" authorId="0">
      <text>
        <r>
          <rPr>
            <b/>
            <sz val="8"/>
            <rFont val="Tahoma"/>
            <family val="0"/>
          </rPr>
          <t>c 4 дек по 13 дек вкл- с послеоперац уходом по 250</t>
        </r>
        <r>
          <rPr>
            <sz val="8"/>
            <rFont val="Tahoma"/>
            <family val="0"/>
          </rPr>
          <t xml:space="preserve">
</t>
        </r>
      </text>
    </comment>
    <comment ref="B1346" authorId="0">
      <text>
        <r>
          <rPr>
            <b/>
            <sz val="8"/>
            <rFont val="Tahoma"/>
            <family val="0"/>
          </rPr>
          <t>с 4 дек до снятия швов по 11 дек включит - с послеоперац уходом по 250</t>
        </r>
        <r>
          <rPr>
            <sz val="8"/>
            <rFont val="Tahoma"/>
            <family val="0"/>
          </rPr>
          <t xml:space="preserve">
</t>
        </r>
      </text>
    </comment>
    <comment ref="B1352" authorId="0">
      <text>
        <r>
          <rPr>
            <b/>
            <sz val="8"/>
            <rFont val="Tahoma"/>
            <family val="0"/>
          </rPr>
          <t>с 17 дек по 22 дек послеоп уход с капельницами</t>
        </r>
        <r>
          <rPr>
            <sz val="8"/>
            <rFont val="Tahoma"/>
            <family val="0"/>
          </rPr>
          <t xml:space="preserve">
</t>
        </r>
      </text>
    </comment>
    <comment ref="B1338" authorId="0">
      <text>
        <r>
          <rPr>
            <b/>
            <sz val="8"/>
            <rFont val="Tahoma"/>
            <family val="0"/>
          </rPr>
          <t>с 17 по 24 дек - по 300 с капельницами
с 25 дек - по 250 послеоп уход без кап</t>
        </r>
        <r>
          <rPr>
            <sz val="8"/>
            <rFont val="Tahoma"/>
            <family val="0"/>
          </rPr>
          <t xml:space="preserve">
</t>
        </r>
      </text>
    </comment>
    <comment ref="B1344" authorId="0">
      <text>
        <r>
          <rPr>
            <b/>
            <sz val="8"/>
            <rFont val="Tahoma"/>
            <family val="0"/>
          </rPr>
          <t>с 17 по 24 дек - по 300 с капельницами
с 25 дек - по 250 послеоп уход без кап</t>
        </r>
        <r>
          <rPr>
            <sz val="8"/>
            <rFont val="Tahoma"/>
            <family val="0"/>
          </rPr>
          <t xml:space="preserve">
</t>
        </r>
      </text>
    </comment>
    <comment ref="B1351" authorId="0">
      <text>
        <r>
          <rPr>
            <b/>
            <sz val="8"/>
            <rFont val="Tahoma"/>
            <family val="0"/>
          </rPr>
          <t>с 17 по 24 дек - по 300 с капельницами
с 25 дек - по 250 послеоп уход без кап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<sst xmlns="http://schemas.openxmlformats.org/spreadsheetml/2006/main" count="5822" uniqueCount="1778">
  <si>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</si>
  <si>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</si>
  <si>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</si>
  <si>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</si>
  <si>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</si>
  <si>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</si>
  <si>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</si>
  <si>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</si>
  <si>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</si>
  <si>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</si>
  <si>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</si>
  <si>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</si>
  <si>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</si>
  <si>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</si>
  <si>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</si>
  <si>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</si>
  <si>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передержка</t>
  </si>
  <si>
    <t>комментарии</t>
  </si>
  <si>
    <t>Спасибо!!!</t>
  </si>
  <si>
    <t>Если Вы не увидели себя в списке, пожалуйста, свяжитесь со мной (juliap).</t>
  </si>
  <si>
    <t>сберкарта</t>
  </si>
  <si>
    <t>на ЯК</t>
  </si>
  <si>
    <t>ежедневно</t>
  </si>
  <si>
    <t>Место</t>
  </si>
  <si>
    <t>Контакт</t>
  </si>
  <si>
    <t>Ирэн</t>
  </si>
  <si>
    <t>Татьяна</t>
  </si>
  <si>
    <t>6 окт</t>
  </si>
  <si>
    <t>7 нояб</t>
  </si>
  <si>
    <t>???</t>
  </si>
  <si>
    <t>28 сент</t>
  </si>
  <si>
    <t>1 окт</t>
  </si>
  <si>
    <t>21 дек</t>
  </si>
  <si>
    <t>Катя</t>
  </si>
  <si>
    <t>инструктор</t>
  </si>
  <si>
    <t>ma_sher</t>
  </si>
  <si>
    <t>"-есть тема на форуме</t>
  </si>
  <si>
    <t>обещано</t>
  </si>
  <si>
    <t>итого</t>
  </si>
  <si>
    <t>26 сент</t>
  </si>
  <si>
    <t>25 сент</t>
  </si>
  <si>
    <t>8 окт</t>
  </si>
  <si>
    <t>на 30 сентября баланс 1316 р</t>
  </si>
  <si>
    <t>4 нояб</t>
  </si>
  <si>
    <t>10 нояб</t>
  </si>
  <si>
    <t>4 дек</t>
  </si>
  <si>
    <t>7 дек</t>
  </si>
  <si>
    <t>Эльба</t>
  </si>
  <si>
    <t>на тел(juliap)</t>
  </si>
  <si>
    <t>michiks</t>
  </si>
  <si>
    <t>Ларсенок</t>
  </si>
  <si>
    <t>баланс на 31 янв</t>
  </si>
  <si>
    <t>8-916-758-0783</t>
  </si>
  <si>
    <t>неопознанные приходы</t>
  </si>
  <si>
    <t>внутренние отметки</t>
  </si>
  <si>
    <t>приход</t>
  </si>
  <si>
    <t>расход</t>
  </si>
  <si>
    <t>на тел(Сончик)</t>
  </si>
  <si>
    <t>Макар</t>
  </si>
  <si>
    <t>кобель из Малах</t>
  </si>
  <si>
    <t>Русс</t>
  </si>
  <si>
    <t>klyvik</t>
  </si>
  <si>
    <t xml:space="preserve">Уважаемые жертвователи!  В общем отчете вы не увидите целевых взносов на будку для Саважа. </t>
  </si>
  <si>
    <t>проверяйте их в отдельном листе с названием "Жилье для Саважа"</t>
  </si>
  <si>
    <t>пож немец с Тарусской(ясенево)</t>
  </si>
  <si>
    <t>15 окт</t>
  </si>
  <si>
    <t>Угдар</t>
  </si>
  <si>
    <t>27 окт</t>
  </si>
  <si>
    <t>Нарния</t>
  </si>
  <si>
    <t>9 нояб</t>
  </si>
  <si>
    <t>Альба</t>
  </si>
  <si>
    <t>бесхвостая из Клина</t>
  </si>
  <si>
    <t>Ордынцы</t>
  </si>
  <si>
    <t>Нотта</t>
  </si>
  <si>
    <t>сука со щенками из люберец рна</t>
  </si>
  <si>
    <t>Вильма длинница 8 лет</t>
  </si>
  <si>
    <t>olgazavi</t>
  </si>
  <si>
    <t>Василиса</t>
  </si>
  <si>
    <t>Герда</t>
  </si>
  <si>
    <t xml:space="preserve">Ливви </t>
  </si>
  <si>
    <t>лекарства</t>
  </si>
  <si>
    <t>остаток от 5 тыс за Зосю - Маша привезла ее 31 дек, завбрала 9 янв, прив обратно 11 янв, в нов дом 20 янв</t>
  </si>
  <si>
    <t>оставляла в Ш</t>
  </si>
  <si>
    <t>остаток на команду</t>
  </si>
  <si>
    <t>Рем</t>
  </si>
  <si>
    <t>Кун</t>
  </si>
  <si>
    <t>кобель из Красногорска от Евгения</t>
  </si>
  <si>
    <t>Бим</t>
  </si>
  <si>
    <t>ДС</t>
  </si>
  <si>
    <t>Альма от Anya25</t>
  </si>
  <si>
    <t>Майра</t>
  </si>
  <si>
    <t>Сид</t>
  </si>
  <si>
    <t>Чингиз</t>
  </si>
  <si>
    <t>Жюль</t>
  </si>
  <si>
    <t>Лора,  метисочка от Масловой мл</t>
  </si>
  <si>
    <t>Джим</t>
  </si>
  <si>
    <t>рыжий коб, 3-4 года</t>
  </si>
  <si>
    <t>СОБАКИ ИЗ БИТЦЫ</t>
  </si>
  <si>
    <t>Дик, немец 2002 г.р.</t>
  </si>
  <si>
    <t>Сука ВЕО 2005 г.р.</t>
  </si>
  <si>
    <t>длинник из Жуковс</t>
  </si>
  <si>
    <t>8 летка ВЕО с Чуг ворот</t>
  </si>
  <si>
    <t>подлохмач немочка из Подольска</t>
  </si>
  <si>
    <t>Маслова-мл</t>
  </si>
  <si>
    <t>Дана</t>
  </si>
  <si>
    <t>пятилетн немка в Эко</t>
  </si>
  <si>
    <t>екатерина</t>
  </si>
  <si>
    <t>Гавана</t>
  </si>
  <si>
    <t>немка 4 г, ЭКО</t>
  </si>
  <si>
    <t>8917-555-5332</t>
  </si>
  <si>
    <t>Инна</t>
  </si>
  <si>
    <t>8903-288-0921</t>
  </si>
  <si>
    <t>Тема</t>
  </si>
  <si>
    <t>славный метисик от Владимира</t>
  </si>
  <si>
    <t>Рудик</t>
  </si>
  <si>
    <t>Мила</t>
  </si>
  <si>
    <t>с 5027</t>
  </si>
  <si>
    <t>Лавра</t>
  </si>
  <si>
    <t>Ливви</t>
  </si>
  <si>
    <t>Роберта</t>
  </si>
  <si>
    <t>Осна</t>
  </si>
  <si>
    <t>Нельсон</t>
  </si>
  <si>
    <t>Грейя</t>
  </si>
  <si>
    <t>Коди</t>
  </si>
  <si>
    <t>Лана</t>
  </si>
  <si>
    <t xml:space="preserve">вео </t>
  </si>
  <si>
    <t>нал(в клинике)</t>
  </si>
  <si>
    <t>niki1966</t>
  </si>
  <si>
    <t>Саяна</t>
  </si>
  <si>
    <t>Шелби</t>
  </si>
  <si>
    <t>Никон</t>
  </si>
  <si>
    <t>Бир</t>
  </si>
  <si>
    <t>Степан</t>
  </si>
  <si>
    <t>Зар</t>
  </si>
  <si>
    <t>Тарзан</t>
  </si>
  <si>
    <t>с 9673</t>
  </si>
  <si>
    <t>Барра</t>
  </si>
  <si>
    <t>Жейна</t>
  </si>
  <si>
    <t>Шерхан</t>
  </si>
  <si>
    <t>сука немка с клеймом BKS</t>
  </si>
  <si>
    <t>Боня</t>
  </si>
  <si>
    <t>Алтея Элла</t>
  </si>
  <si>
    <t>с 0587</t>
  </si>
  <si>
    <t>Kate</t>
  </si>
  <si>
    <t>Лариса А</t>
  </si>
  <si>
    <t>qiwi</t>
  </si>
  <si>
    <t>Патти</t>
  </si>
  <si>
    <t>ветуслуги</t>
  </si>
  <si>
    <t>евросеть</t>
  </si>
  <si>
    <t>разное</t>
  </si>
  <si>
    <t>Влада</t>
  </si>
  <si>
    <t>Корней</t>
  </si>
  <si>
    <t>Белинда</t>
  </si>
  <si>
    <t>Палома</t>
  </si>
  <si>
    <t>нал(juliap)</t>
  </si>
  <si>
    <t>немец с клеймом мак флай</t>
  </si>
  <si>
    <t>восточка из Владимира</t>
  </si>
  <si>
    <t>Нов немец из ПП БГ нашла</t>
  </si>
  <si>
    <t>Порш</t>
  </si>
  <si>
    <t>берем немка из пос Правдинский</t>
  </si>
  <si>
    <t>Гоша</t>
  </si>
  <si>
    <t>Вальда</t>
  </si>
  <si>
    <t>стар немочка</t>
  </si>
  <si>
    <t>Ярик</t>
  </si>
  <si>
    <t>длинница из Железки</t>
  </si>
  <si>
    <t>немка от Ларисы из Гридино</t>
  </si>
  <si>
    <t>Буян</t>
  </si>
  <si>
    <t>Фауна</t>
  </si>
  <si>
    <t>Хис</t>
  </si>
  <si>
    <t>Шакира</t>
  </si>
  <si>
    <t>Баги</t>
  </si>
  <si>
    <t>сантинка</t>
  </si>
  <si>
    <t>Внуково</t>
  </si>
  <si>
    <t>текс</t>
  </si>
  <si>
    <t>Лола</t>
  </si>
  <si>
    <t>ябеда</t>
  </si>
  <si>
    <t>Покров</t>
  </si>
  <si>
    <t>БГ</t>
  </si>
  <si>
    <t>Е&amp;Н</t>
  </si>
  <si>
    <t>РВ</t>
  </si>
  <si>
    <t>Восточный</t>
  </si>
  <si>
    <t>Жизель</t>
  </si>
  <si>
    <t>Жаклин</t>
  </si>
  <si>
    <t>Кадет</t>
  </si>
  <si>
    <t>Саймон</t>
  </si>
  <si>
    <t>Егоза</t>
  </si>
  <si>
    <t>Виза</t>
  </si>
  <si>
    <t>восточка из Балаш</t>
  </si>
  <si>
    <t>немочка с переломом таза</t>
  </si>
  <si>
    <t>овчаренок с покалеченной лапой</t>
  </si>
  <si>
    <t>Валет</t>
  </si>
  <si>
    <t>на полном кураторстве dominta</t>
  </si>
  <si>
    <t>немец из Вереи</t>
  </si>
  <si>
    <t>9 10</t>
  </si>
  <si>
    <t>в день</t>
  </si>
  <si>
    <t>немочка из Химок, подобр 8 мая</t>
  </si>
  <si>
    <t>немочка двухлетка от хозяина, вольерная</t>
  </si>
  <si>
    <t>Средних лет, с характером</t>
  </si>
  <si>
    <t>сложный характер</t>
  </si>
  <si>
    <t>старый, онкология</t>
  </si>
  <si>
    <t>неказистый, не юный</t>
  </si>
  <si>
    <t>Вислоухая, неказистая, нестерилизована</t>
  </si>
  <si>
    <t>не молод</t>
  </si>
  <si>
    <t>Проблемы с печенью, увеличена селезенка</t>
  </si>
  <si>
    <t>сильно пожилая</t>
  </si>
  <si>
    <t>Нуждается в длительной социализации</t>
  </si>
  <si>
    <t>В стрессе</t>
  </si>
  <si>
    <t>Не породистый</t>
  </si>
  <si>
    <t>Немолод, не слишком породист</t>
  </si>
  <si>
    <t>Немолод</t>
  </si>
  <si>
    <t>Вольерная, но не охранная</t>
  </si>
  <si>
    <t>Зашугана</t>
  </si>
  <si>
    <t>неказиста</t>
  </si>
  <si>
    <t>перенесла пироплазмоз</t>
  </si>
  <si>
    <t>новенькая</t>
  </si>
  <si>
    <t>Новичок</t>
  </si>
  <si>
    <t>сильно немолод</t>
  </si>
  <si>
    <t>зооагрессор</t>
  </si>
  <si>
    <t>средних лет, перелом таза</t>
  </si>
  <si>
    <t>после операции</t>
  </si>
  <si>
    <t>с одним глазом, немолод, не очень породный</t>
  </si>
  <si>
    <t>Нуждается в социализации. Проблемы с ЖКТ</t>
  </si>
  <si>
    <t>онкология</t>
  </si>
  <si>
    <t>новичок</t>
  </si>
  <si>
    <t>Сильно не молода</t>
  </si>
  <si>
    <t>новичок, вислоухий</t>
  </si>
  <si>
    <t>Грибок, стаффилококк, ребуется длительное лечение</t>
  </si>
  <si>
    <t>старик, дисплазия</t>
  </si>
  <si>
    <t>Старушка, множественные грыжи</t>
  </si>
  <si>
    <t>сильно пожилой, проблемы с лапами</t>
  </si>
  <si>
    <t>сомнительная породность, немолода</t>
  </si>
  <si>
    <t>глобальные проблемы с задними лапами, неизвестно, будет ли ходить</t>
  </si>
  <si>
    <t>проблемы с ЖКТ, грызет хвост</t>
  </si>
  <si>
    <t>метиска, микрофиллярии</t>
  </si>
  <si>
    <t>пожилой, проблемы с задними лапами, дирофилляриоз</t>
  </si>
  <si>
    <t>немолод, большие проблемы с глазами</t>
  </si>
  <si>
    <t>немолода, после операции</t>
  </si>
  <si>
    <t>старушка</t>
  </si>
  <si>
    <t>вислоухий, сомнительной породности</t>
  </si>
  <si>
    <t>диабет, слепая, старая</t>
  </si>
  <si>
    <t>Элла</t>
  </si>
  <si>
    <t>переех к сантинке 23 (?) мая</t>
  </si>
  <si>
    <t>24 мая 2012</t>
  </si>
  <si>
    <t>Кате</t>
  </si>
  <si>
    <t>с 4153</t>
  </si>
  <si>
    <t>с 1622</t>
  </si>
  <si>
    <t>приходы в отдельном листе по Гоше</t>
  </si>
  <si>
    <t>альфа-клик</t>
  </si>
  <si>
    <t>Ллойд</t>
  </si>
  <si>
    <t>с 4716</t>
  </si>
  <si>
    <t>Цвейг</t>
  </si>
  <si>
    <t>Ирина Сачкова</t>
  </si>
  <si>
    <t>Сташа</t>
  </si>
  <si>
    <t>Руф</t>
  </si>
  <si>
    <t>элекснет</t>
  </si>
  <si>
    <t>Поттер</t>
  </si>
  <si>
    <t>Харви</t>
  </si>
  <si>
    <t>Irina</t>
  </si>
  <si>
    <t>Блэк(Киржач)</t>
  </si>
  <si>
    <t>Mia Solo</t>
  </si>
  <si>
    <t>Нора</t>
  </si>
  <si>
    <t>прив милена111 и шакира 3 июля</t>
  </si>
  <si>
    <t>с 0843</t>
  </si>
  <si>
    <t>с 0539</t>
  </si>
  <si>
    <t>жужжа</t>
  </si>
  <si>
    <t>mishA</t>
  </si>
  <si>
    <t>A&amp;D</t>
  </si>
  <si>
    <t>нал(Доше)</t>
  </si>
  <si>
    <t>Шанс</t>
  </si>
  <si>
    <t>Несси</t>
  </si>
  <si>
    <t>мобил элемент</t>
  </si>
  <si>
    <t>Прима-2</t>
  </si>
  <si>
    <t>Олеся</t>
  </si>
  <si>
    <t>Лилия</t>
  </si>
  <si>
    <t>Volcha привезла из ТС 2 авг</t>
  </si>
  <si>
    <t>уточнить, когда приехала</t>
  </si>
  <si>
    <t>прив temple и шакира 9 авг</t>
  </si>
  <si>
    <t>Петра</t>
  </si>
  <si>
    <t>с 9459</t>
  </si>
  <si>
    <t>анализы</t>
  </si>
  <si>
    <t>Нира</t>
  </si>
  <si>
    <t>с 5010</t>
  </si>
  <si>
    <t>Ульф</t>
  </si>
  <si>
    <t>Ульфа прив из ПП (Усад) Хис и БГ 30 авг</t>
  </si>
  <si>
    <t>Коннор</t>
  </si>
  <si>
    <t>перев во Вн Юля и Боя 20 авг, обратно она же прив 29 авг (от меня)</t>
  </si>
  <si>
    <t>Гриша</t>
  </si>
  <si>
    <t>c 5027</t>
  </si>
  <si>
    <t>нов лысый немец из Зеленогр (п. Голубое). Лена77  прив к текс 7 сент</t>
  </si>
  <si>
    <t>с 7550</t>
  </si>
  <si>
    <t>с 6492</t>
  </si>
  <si>
    <t>rapida</t>
  </si>
  <si>
    <t>банк русс станд</t>
  </si>
  <si>
    <t>Нэш</t>
  </si>
  <si>
    <t>Барик</t>
  </si>
  <si>
    <t>с 5260</t>
  </si>
  <si>
    <t>24 сент</t>
  </si>
  <si>
    <t>Панди</t>
  </si>
  <si>
    <t>c 9291</t>
  </si>
  <si>
    <t>проект Здоровье</t>
  </si>
  <si>
    <t>c 9459</t>
  </si>
  <si>
    <t>нал</t>
  </si>
  <si>
    <t>Проект ЗДОРОВЬЕ</t>
  </si>
  <si>
    <t>juliap</t>
  </si>
  <si>
    <t>Жан</t>
  </si>
  <si>
    <t>УЗИ</t>
  </si>
  <si>
    <t>Хис, Ларсенок</t>
  </si>
  <si>
    <t>Ларсенок. Anutka2009</t>
  </si>
  <si>
    <t>ОКА. Бх</t>
  </si>
  <si>
    <t>Юрик(лоттас)</t>
  </si>
  <si>
    <t>Доступный баланс</t>
  </si>
  <si>
    <t>Нора-2</t>
  </si>
  <si>
    <t>Расти</t>
  </si>
  <si>
    <t>перев Мазайка 29 сент</t>
  </si>
  <si>
    <t>ОКТЯБРЬ</t>
  </si>
  <si>
    <t>Жейна, Бони, Влада</t>
  </si>
  <si>
    <t>вакцины, сыворотка</t>
  </si>
  <si>
    <t>Боя</t>
  </si>
  <si>
    <t>Ларсеное</t>
  </si>
  <si>
    <t>прием и анализы</t>
  </si>
  <si>
    <t>Anutka2009</t>
  </si>
  <si>
    <t>врачебные манипуляции и анализы(Асвет)</t>
  </si>
  <si>
    <t>фурадонин</t>
  </si>
  <si>
    <t>с 5879</t>
  </si>
  <si>
    <t>2 окт</t>
  </si>
  <si>
    <t>на леква для Норы-2</t>
  </si>
  <si>
    <t>2 перевода, не ошибка</t>
  </si>
  <si>
    <t>Верона</t>
  </si>
  <si>
    <t>3 окт</t>
  </si>
  <si>
    <t>10 мешков брит</t>
  </si>
  <si>
    <t>4 окт</t>
  </si>
  <si>
    <t>с 4515</t>
  </si>
  <si>
    <t>с 3831</t>
  </si>
  <si>
    <t>с 8757</t>
  </si>
  <si>
    <t>5 - Нора2, 5-Батлер</t>
  </si>
  <si>
    <t>с 9880</t>
  </si>
  <si>
    <t>5 окт</t>
  </si>
  <si>
    <t>Юля и Боя\Ларсенок</t>
  </si>
  <si>
    <t>детали</t>
  </si>
  <si>
    <t>3000 - Шанс</t>
  </si>
  <si>
    <t>1-31 октября</t>
  </si>
  <si>
    <t>1-3 октября</t>
  </si>
  <si>
    <t>3 окт уех в нов дом к Виктору</t>
  </si>
  <si>
    <t>1-4 октября</t>
  </si>
  <si>
    <t>мы отказались от одного вольера 4 окт</t>
  </si>
  <si>
    <t xml:space="preserve"> (пересадили в этот вольер 4 окт)</t>
  </si>
  <si>
    <t>Карат</t>
  </si>
  <si>
    <t>длинник из Щелково. Привезла Марина 5 окт</t>
  </si>
  <si>
    <t>5-31 октября</t>
  </si>
  <si>
    <t>6-31 октября</t>
  </si>
  <si>
    <t>перевез во Вн писюк 6 окт</t>
  </si>
  <si>
    <t>7-31 октября</t>
  </si>
  <si>
    <t>1-7 октября</t>
  </si>
  <si>
    <t>поех в нов дом 7 окт (Олег)</t>
  </si>
  <si>
    <t>1-6 октября</t>
  </si>
  <si>
    <t>перев ЛИНХ 7 окт</t>
  </si>
  <si>
    <t xml:space="preserve">Руф (по 5 окт) Фрост (с 5 окт) </t>
  </si>
  <si>
    <t>Руф переех в Ел и Н 5 окт (Алекс), фроста прив волонтеры приюта 5 окт</t>
  </si>
  <si>
    <t>5-7 октября</t>
  </si>
  <si>
    <t>Руфа привез Алекс 5 окт, 7 окт ЛИНХ перевезла к сантинке</t>
  </si>
  <si>
    <t>Барру ЛИНХ перев к сантинке 7 окт</t>
  </si>
  <si>
    <t>писюк перевез во Внукогво 6 окт</t>
  </si>
  <si>
    <t>с 7 окт - на кураторстве Эллы</t>
  </si>
  <si>
    <t>с 2109</t>
  </si>
  <si>
    <t>7 окт</t>
  </si>
  <si>
    <t>сбербанк</t>
  </si>
  <si>
    <t>c 0071</t>
  </si>
  <si>
    <t>c 4619</t>
  </si>
  <si>
    <t>c 3873</t>
  </si>
  <si>
    <t>c 1159</t>
  </si>
  <si>
    <t>9 окт</t>
  </si>
  <si>
    <t xml:space="preserve"> сергей</t>
  </si>
  <si>
    <t>c 8758</t>
  </si>
  <si>
    <t>искушение (mybb)</t>
  </si>
  <si>
    <t>нал(ragnetta)</t>
  </si>
  <si>
    <t>участники выставки в Атамане</t>
  </si>
  <si>
    <t>6-9 октября</t>
  </si>
  <si>
    <t>умерла 9 окт</t>
  </si>
  <si>
    <t>Надежда</t>
  </si>
  <si>
    <t>Ден</t>
  </si>
  <si>
    <t>с 2975</t>
  </si>
  <si>
    <t>с 9170</t>
  </si>
  <si>
    <t>с 6780</t>
  </si>
  <si>
    <t>с 4085</t>
  </si>
  <si>
    <t>с 2115</t>
  </si>
  <si>
    <t>осб 8605 0149</t>
  </si>
  <si>
    <t>с 8204</t>
  </si>
  <si>
    <t>с 2573</t>
  </si>
  <si>
    <t>с 5890</t>
  </si>
  <si>
    <t>с 1487</t>
  </si>
  <si>
    <t>с 4649</t>
  </si>
  <si>
    <t>с 1217</t>
  </si>
  <si>
    <t>осб 7813 0698</t>
  </si>
  <si>
    <t>с 0371</t>
  </si>
  <si>
    <t>осб 7977 0384</t>
  </si>
  <si>
    <t>10 окт</t>
  </si>
  <si>
    <t>осб 8695 0149</t>
  </si>
  <si>
    <t>с 9291</t>
  </si>
  <si>
    <t>1-10 октября</t>
  </si>
  <si>
    <t>10 окт - Ел(Х) перев в стац КБ</t>
  </si>
  <si>
    <t>Блэк</t>
  </si>
  <si>
    <t>кремация</t>
  </si>
  <si>
    <t>Юля и Боя</t>
  </si>
  <si>
    <t>1т-ДС, 2т- Бое на оп</t>
  </si>
  <si>
    <t>11 окт</t>
  </si>
  <si>
    <t>с 8758</t>
  </si>
  <si>
    <t>Ирина Поливанова</t>
  </si>
  <si>
    <t>Инна Кубаткина</t>
  </si>
  <si>
    <t>Ольга Татур</t>
  </si>
  <si>
    <t>Отчет овчар-команды за период 1 октября - 30 ноября 2012</t>
  </si>
  <si>
    <t>ella</t>
  </si>
  <si>
    <t>нал(Барс для ТС)</t>
  </si>
  <si>
    <t>Барс</t>
  </si>
  <si>
    <t>собаки в ТС</t>
  </si>
  <si>
    <t>Лапуля</t>
  </si>
  <si>
    <t>на тел(Масловой-мл)</t>
  </si>
  <si>
    <t>день защ ж</t>
  </si>
  <si>
    <t xml:space="preserve">1т - для Поли, передать </t>
  </si>
  <si>
    <t>надежда щ</t>
  </si>
  <si>
    <t>Анна Юрченко</t>
  </si>
  <si>
    <t>Евгения Воскобойникова</t>
  </si>
  <si>
    <t xml:space="preserve">Наталья Совкова </t>
  </si>
  <si>
    <t xml:space="preserve">Оксана Травина </t>
  </si>
  <si>
    <t xml:space="preserve">Эля Дэм </t>
  </si>
  <si>
    <t>Александра Клишина</t>
  </si>
  <si>
    <t>Паша Андросик</t>
  </si>
  <si>
    <t xml:space="preserve">Олеся Волченко </t>
  </si>
  <si>
    <t>Дина Сидунова</t>
  </si>
  <si>
    <t>на команду</t>
  </si>
  <si>
    <t>Людмила Миронова</t>
  </si>
  <si>
    <t>Ольга Созина</t>
  </si>
  <si>
    <t xml:space="preserve">Olenooha (ШиБ) </t>
  </si>
  <si>
    <t>Юлия Прокофьева</t>
  </si>
  <si>
    <t>Татьяна Мусинкова (Исп)</t>
  </si>
  <si>
    <t>мани грам (juliap)</t>
  </si>
  <si>
    <t>Елена Чумакова</t>
  </si>
  <si>
    <t>Батлер</t>
  </si>
  <si>
    <t>Ирма Сачкова</t>
  </si>
  <si>
    <t>Маша Петрова</t>
  </si>
  <si>
    <t>2т Гриша, 2т Мазайка</t>
  </si>
  <si>
    <t>Леди Винтер</t>
  </si>
  <si>
    <t>Аделина Анатольевна</t>
  </si>
  <si>
    <t>Ева Евдокимова</t>
  </si>
  <si>
    <t>Ирина</t>
  </si>
  <si>
    <t>Любовь Бондарь</t>
  </si>
  <si>
    <t>Ольга Силаева</t>
  </si>
  <si>
    <t xml:space="preserve">@VIKTORIA@ </t>
  </si>
  <si>
    <t>Margret</t>
  </si>
  <si>
    <t>% с продаж(кал)</t>
  </si>
  <si>
    <t>Марго(лоттас)</t>
  </si>
  <si>
    <t>на тел(Маше)</t>
  </si>
  <si>
    <t>Катрин(лоттас)</t>
  </si>
  <si>
    <t>1300 -Поттер, 700 - ДС</t>
  </si>
  <si>
    <t>Tucana</t>
  </si>
  <si>
    <t>% с продаж (бегов дор), 1-ДС</t>
  </si>
  <si>
    <t>Соня</t>
  </si>
  <si>
    <t>на тел(маЗайке)</t>
  </si>
  <si>
    <t>mspk</t>
  </si>
  <si>
    <t>GalaVoronina</t>
  </si>
  <si>
    <t>Фанта(лоттас)</t>
  </si>
  <si>
    <t>Ирина Головань</t>
  </si>
  <si>
    <t>Дарья Костецкая</t>
  </si>
  <si>
    <t>Нина Литвинова</t>
  </si>
  <si>
    <t>Наталья Хабарова</t>
  </si>
  <si>
    <t>от niki1966</t>
  </si>
  <si>
    <t>на тел(Лариса А 22 авг)</t>
  </si>
  <si>
    <t>ДС (июль)</t>
  </si>
  <si>
    <t>подарок</t>
  </si>
  <si>
    <t>3000 - klyvik(обналичка Яка)</t>
  </si>
  <si>
    <t>2500 Лариса А (обналичка Яка)</t>
  </si>
  <si>
    <t>осб 5278 1537</t>
  </si>
  <si>
    <t>13 окт</t>
  </si>
  <si>
    <t>12 окт</t>
  </si>
  <si>
    <t>сибирск расч центр</t>
  </si>
  <si>
    <t>с 3057</t>
  </si>
  <si>
    <t>comepay</t>
  </si>
  <si>
    <t>14 окт</t>
  </si>
  <si>
    <t>c 4515</t>
  </si>
  <si>
    <t>c 4498</t>
  </si>
  <si>
    <t>c 6780</t>
  </si>
  <si>
    <t>c 4095</t>
  </si>
  <si>
    <t>Юрик (лоттас)</t>
  </si>
  <si>
    <t>с 0355</t>
  </si>
  <si>
    <t>с 1398</t>
  </si>
  <si>
    <t>с 9058</t>
  </si>
  <si>
    <t>4580 - от aleksa - остатки от передержки</t>
  </si>
  <si>
    <t>Toria</t>
  </si>
  <si>
    <t>2000 - LaGaby на выставке</t>
  </si>
  <si>
    <t>Ronaverona</t>
  </si>
  <si>
    <t>участники фестиваля МОЯ ОВЧАРКА</t>
  </si>
  <si>
    <t>13-31 октября</t>
  </si>
  <si>
    <t>11-13 октября</t>
  </si>
  <si>
    <t>прив Агнесса 11 окт (после разовской), забрала сантинка 13 окт после выставки</t>
  </si>
  <si>
    <t>стационар (10-12 окт)</t>
  </si>
  <si>
    <t>1-13 октября</t>
  </si>
  <si>
    <t>перев ЛИНХ 30 сент, поех в нов дом с выставки в атамане</t>
  </si>
  <si>
    <t>10-13 октября</t>
  </si>
  <si>
    <t>Влада(по 11 окт) Надежда(с 13 окт)</t>
  </si>
  <si>
    <t>7-14 октября</t>
  </si>
  <si>
    <t>перев ЛИНХ 7 окт. Поех в нов дом 14 окт</t>
  </si>
  <si>
    <t>1-14 октября</t>
  </si>
  <si>
    <t>прив из Калуги ella, kulya т Элли 31 авг (вм с др немцем из Кал). Поех в нов дом 14 окт (Гала Вор)</t>
  </si>
  <si>
    <t>belka</t>
  </si>
  <si>
    <t>% с прод(календ)</t>
  </si>
  <si>
    <t>с 1819</t>
  </si>
  <si>
    <t>с 5214</t>
  </si>
  <si>
    <t>с 6822</t>
  </si>
  <si>
    <t>16 окт</t>
  </si>
  <si>
    <t>с 3659</t>
  </si>
  <si>
    <t>осб 6901 1133</t>
  </si>
  <si>
    <t>корм</t>
  </si>
  <si>
    <t>Никон (по 16 окт)</t>
  </si>
  <si>
    <t>Никона в нов дом к Виталию перев Агнесса 16 окт. Она же прив Янтара и Дальму из Вост</t>
  </si>
  <si>
    <t>с 17 окт вольер не наш</t>
  </si>
  <si>
    <t>помощь из соцсетей (от Ден)</t>
  </si>
  <si>
    <t>Дальма</t>
  </si>
  <si>
    <t>Янтар</t>
  </si>
  <si>
    <t>Князь поех в нов дом (под С.Посад) 15 окт к Яне и Вадиму</t>
  </si>
  <si>
    <t>Зар (по 15 окт)</t>
  </si>
  <si>
    <t>редли перев во Внуково 15 окт</t>
  </si>
  <si>
    <t>Янтар(с 16 окт)</t>
  </si>
  <si>
    <t>Агнесса перев из ТС 16 окт</t>
  </si>
  <si>
    <t>Агнесса перев Дальму из ТС 16 окт</t>
  </si>
  <si>
    <t xml:space="preserve"> Рона (по 14 окт) Дальма (с 16 окт)</t>
  </si>
  <si>
    <t>11-16 октября</t>
  </si>
  <si>
    <t>13-16 октября</t>
  </si>
  <si>
    <t>метис  с Ярославки Янтар-Мухтар привез willy-willy 11 окт, агнесса перев в ТС 16 окт</t>
  </si>
  <si>
    <t>метиска ВЕО с Дм ш привезла Люда искушение 13 окт, агнесса перев в тс 16 окт</t>
  </si>
  <si>
    <t>сантинка забрала из Атамана 143 окт</t>
  </si>
  <si>
    <t>17 окт</t>
  </si>
  <si>
    <t>c 7354</t>
  </si>
  <si>
    <t>с 6588</t>
  </si>
  <si>
    <t>осб 2557 0059</t>
  </si>
  <si>
    <t>осб 7981 1690</t>
  </si>
  <si>
    <t>без уточняющ деталей</t>
  </si>
  <si>
    <t>с 1302</t>
  </si>
  <si>
    <t>18 окт</t>
  </si>
  <si>
    <t>hoofnik</t>
  </si>
  <si>
    <t>c 6933</t>
  </si>
  <si>
    <t>c 1558</t>
  </si>
  <si>
    <t>19 окт</t>
  </si>
  <si>
    <t>c 0885</t>
  </si>
  <si>
    <t>jc, 6901 0012</t>
  </si>
  <si>
    <t>Кате Kate на Катю</t>
  </si>
  <si>
    <t>с 7541</t>
  </si>
  <si>
    <t>20 окт</t>
  </si>
  <si>
    <t>осб 7982 1518</t>
  </si>
  <si>
    <t>с 3809</t>
  </si>
  <si>
    <t>21 окт</t>
  </si>
  <si>
    <t>с 1148</t>
  </si>
  <si>
    <t>22 окт</t>
  </si>
  <si>
    <t>с 9146</t>
  </si>
  <si>
    <t>с 9385</t>
  </si>
  <si>
    <t>с 1568</t>
  </si>
  <si>
    <t>Елена и Иван</t>
  </si>
  <si>
    <t>2000 - kitten123 (обналичка Яка)</t>
  </si>
  <si>
    <t>Maria</t>
  </si>
  <si>
    <t xml:space="preserve">Ирина Серенко(Кузнецова) </t>
  </si>
  <si>
    <t>Андрей Анто</t>
  </si>
  <si>
    <t>Юлия Кузмичева</t>
  </si>
  <si>
    <t>Анна Польская</t>
  </si>
  <si>
    <t>Галина (кр сообщ о мол овч)пер от Ларисы А</t>
  </si>
  <si>
    <t xml:space="preserve">elen-ok11 </t>
  </si>
  <si>
    <t>2400-корм, 4т - деньги Поттер</t>
  </si>
  <si>
    <t>Марина Мещерякова</t>
  </si>
  <si>
    <t>Екатерина Мокрушина</t>
  </si>
  <si>
    <t>Анжела Байбус</t>
  </si>
  <si>
    <t xml:space="preserve">Ирина Серенко </t>
  </si>
  <si>
    <t>сберкарта (8840)</t>
  </si>
  <si>
    <t>Настя Конокова</t>
  </si>
  <si>
    <t>нал(Сончик)</t>
  </si>
  <si>
    <t>остаток средств Дена</t>
  </si>
  <si>
    <t>Марина Кувшинова</t>
  </si>
  <si>
    <t xml:space="preserve">Ирина Сачкова (Атрохина) </t>
  </si>
  <si>
    <t>Лиза 51</t>
  </si>
  <si>
    <t>нал(Volga)</t>
  </si>
  <si>
    <t>Yola</t>
  </si>
  <si>
    <t>Анна Кувшинова</t>
  </si>
  <si>
    <t>Michael Chistyakov</t>
  </si>
  <si>
    <t>на лечение собак (мб ЗДОРОВЬЕ)</t>
  </si>
  <si>
    <t>Анастасия Киселева</t>
  </si>
  <si>
    <t>Вера Климова</t>
  </si>
  <si>
    <t>Олег Евдокимов</t>
  </si>
  <si>
    <t>Екатерина Легошина</t>
  </si>
  <si>
    <t>Светлана Виноградова</t>
  </si>
  <si>
    <t>Наталья из Лос-Анжелеса</t>
  </si>
  <si>
    <t>Western Union</t>
  </si>
  <si>
    <t>Анастасия Летягина</t>
  </si>
  <si>
    <t>Людмила Ларина</t>
  </si>
  <si>
    <t>Аня и Максим (нов хоз Тайгера)</t>
  </si>
  <si>
    <t>нал(Бука)</t>
  </si>
  <si>
    <t>LIST</t>
  </si>
  <si>
    <t>сберкарта (Ларсенок)</t>
  </si>
  <si>
    <t>собаки из Покрова</t>
  </si>
  <si>
    <t xml:space="preserve">мезим и пр </t>
  </si>
  <si>
    <t>прием в Асвете+анализ мочи</t>
  </si>
  <si>
    <t>цефотаксим</t>
  </si>
  <si>
    <t>Grzhib</t>
  </si>
  <si>
    <t>нал(Ларсенок)</t>
  </si>
  <si>
    <t>Микки</t>
  </si>
  <si>
    <t>МариМ</t>
  </si>
  <si>
    <t>Grzhib (перевод от Tucana)</t>
  </si>
  <si>
    <t>6 -Микки, 4 - на всех</t>
  </si>
  <si>
    <t>Женева</t>
  </si>
  <si>
    <t>Ирина Серенко</t>
  </si>
  <si>
    <t>Наталья Густова</t>
  </si>
  <si>
    <t>Людмила Крупнова</t>
  </si>
  <si>
    <t>Снежана Синягина</t>
  </si>
  <si>
    <t>Ирина Сиренко</t>
  </si>
  <si>
    <t>Кэп</t>
  </si>
  <si>
    <t>Евгения Нехотина</t>
  </si>
  <si>
    <t>Елена Сыбачина(Рузанова)</t>
  </si>
  <si>
    <t>chalo</t>
  </si>
  <si>
    <t>от опекунов</t>
  </si>
  <si>
    <t>3000 - Лавра</t>
  </si>
  <si>
    <t>23 окт</t>
  </si>
  <si>
    <t>c 5438</t>
  </si>
  <si>
    <t>с 1407</t>
  </si>
  <si>
    <t>Галина Тулякова</t>
  </si>
  <si>
    <t>с 8308</t>
  </si>
  <si>
    <t>с 9338</t>
  </si>
  <si>
    <t>с 7344</t>
  </si>
  <si>
    <t>с 5813</t>
  </si>
  <si>
    <t>с 4643</t>
  </si>
  <si>
    <t>с 5482</t>
  </si>
  <si>
    <t>Екатерина Завизион</t>
  </si>
  <si>
    <t>Елена Лапшова</t>
  </si>
  <si>
    <t>пополам - Женева, Гоша</t>
  </si>
  <si>
    <t>Жаклин (по 20 окт)</t>
  </si>
  <si>
    <t>переех в нов дом к Тамаре 20 окт (juliap перев)</t>
  </si>
  <si>
    <t>Князь (по 15 окт) Микки (с 17 окт)</t>
  </si>
  <si>
    <t>15-18 октября</t>
  </si>
  <si>
    <t>редли перев во Внуково 15 окт. 18 окт ШакИра перев к инстр-р под свое кураторство</t>
  </si>
  <si>
    <t>восточник от Линды приех 18 окт</t>
  </si>
  <si>
    <t>Каир (с 18 окт)</t>
  </si>
  <si>
    <t>Рейсмус</t>
  </si>
  <si>
    <t>кобель НО от Pchelka привез митрило утром 19 окт</t>
  </si>
  <si>
    <t>19-31 октября</t>
  </si>
  <si>
    <t>депозит 1 в КБ (в стац с 19 окт)</t>
  </si>
  <si>
    <t>1-20 октября</t>
  </si>
  <si>
    <t>восточка из Перово (взяли вместо ВЕО из Калуги). Переех в нов дом к Насте 20 окт(juliap)</t>
  </si>
  <si>
    <t>сука из приюта в Печатниках. прив волонтеры 8 авг</t>
  </si>
  <si>
    <t>21-31 октября</t>
  </si>
  <si>
    <t>пожилой толстячок ВЕО из Калуж усып. Привез водитель Леша 21 окт</t>
  </si>
  <si>
    <t>сука ВЕО от хозяйки в коме. Привез на зоотакси Клим 21 окт</t>
  </si>
  <si>
    <t>Лада</t>
  </si>
  <si>
    <t>04.10.</t>
  </si>
  <si>
    <t>05.10.</t>
  </si>
  <si>
    <t>мешок Брит</t>
  </si>
  <si>
    <t xml:space="preserve">немка с рынка на Киевке, Лена забрала 30 сент. 6 окт Лена взяла на свое кураторство. </t>
  </si>
  <si>
    <t>стерилизация (Разовская)</t>
  </si>
  <si>
    <t>привезли нашедшие 6 окт</t>
  </si>
  <si>
    <t>фронтлайн</t>
  </si>
  <si>
    <t xml:space="preserve">Шанс </t>
  </si>
  <si>
    <t>с 7321</t>
  </si>
  <si>
    <t>метисочка из Ногинска(?) , Надя ники перев из Орд в ТС 13 окт</t>
  </si>
  <si>
    <t>Фимка</t>
  </si>
  <si>
    <t>14-31 октября</t>
  </si>
  <si>
    <t>mbliana сама забрала из Филей 14 окт</t>
  </si>
  <si>
    <t>c 0313</t>
  </si>
  <si>
    <t>c 9709</t>
  </si>
  <si>
    <t>прием + УЗИ</t>
  </si>
  <si>
    <t>1000 - от Ларсенок - деньги от Grzhib</t>
  </si>
  <si>
    <t>Dasha Pronina</t>
  </si>
  <si>
    <t>Надежда Бутурлакина</t>
  </si>
  <si>
    <t>инкогнито</t>
  </si>
  <si>
    <t>Мимичо</t>
  </si>
  <si>
    <t>NATAVASYA</t>
  </si>
  <si>
    <t>astraelf</t>
  </si>
  <si>
    <t>Брайт (?)</t>
  </si>
  <si>
    <t>Лев ш</t>
  </si>
  <si>
    <t>24 окт</t>
  </si>
  <si>
    <t>с 7684</t>
  </si>
  <si>
    <t>с 8908</t>
  </si>
  <si>
    <t>с 4586</t>
  </si>
  <si>
    <t>25 окт</t>
  </si>
  <si>
    <t>с 6038</t>
  </si>
  <si>
    <t>с 7355</t>
  </si>
  <si>
    <t>1000 - медея</t>
  </si>
  <si>
    <t>Ире Голубевой</t>
  </si>
  <si>
    <t>с 5785</t>
  </si>
  <si>
    <t>с 4926</t>
  </si>
  <si>
    <t>26 окт</t>
  </si>
  <si>
    <t>с 9127</t>
  </si>
  <si>
    <t>с 5013</t>
  </si>
  <si>
    <t>с 0118</t>
  </si>
  <si>
    <t>Надежда Парфенкова</t>
  </si>
  <si>
    <t xml:space="preserve">Аделина Анатольевна </t>
  </si>
  <si>
    <t>немец из клетки в Дмитрове</t>
  </si>
  <si>
    <t>200-Гоша, 200 - на команду</t>
  </si>
  <si>
    <t xml:space="preserve">T()MA </t>
  </si>
  <si>
    <t>депозит 1 в Беланте (Щ) (стац с 25 окт)</t>
  </si>
  <si>
    <t>Николь</t>
  </si>
  <si>
    <t>Маринаа (лоттас)</t>
  </si>
  <si>
    <t xml:space="preserve">Зина Бучина </t>
  </si>
  <si>
    <t>немец с Пролетарской. Доша с мужем привезли в ночи 21 окт</t>
  </si>
  <si>
    <t>Пассат</t>
  </si>
  <si>
    <t>9-25 октября</t>
  </si>
  <si>
    <t>переех 9 окт, перев девочка из однокл. Переех к Ленок 25 окт</t>
  </si>
  <si>
    <t>рентген в 3-х проекциях с записью на магнитный носитель</t>
  </si>
  <si>
    <t>анализ крови на свертываемость (экспресс, с забором</t>
  </si>
  <si>
    <t>midori</t>
  </si>
  <si>
    <t>28 окт</t>
  </si>
  <si>
    <t>Объем информации очень большой, поэтому ошибки возможны.  Помогите их исправить!!!</t>
  </si>
  <si>
    <t>ЕСГП</t>
  </si>
  <si>
    <t>с 5438</t>
  </si>
  <si>
    <t>29 окт</t>
  </si>
  <si>
    <t>30 окт</t>
  </si>
  <si>
    <t>31 окт</t>
  </si>
  <si>
    <t>с 2958</t>
  </si>
  <si>
    <t>с 2967</t>
  </si>
  <si>
    <t>осб 5278 0696</t>
  </si>
  <si>
    <t>осб 7970 1278</t>
  </si>
  <si>
    <t>itt 894842 52811075</t>
  </si>
  <si>
    <t>с 9137</t>
  </si>
  <si>
    <t>осб 0068 0044</t>
  </si>
  <si>
    <t>с 7594</t>
  </si>
  <si>
    <t>с 8969</t>
  </si>
  <si>
    <t>с 6841</t>
  </si>
  <si>
    <t>с 2310</t>
  </si>
  <si>
    <t>с 7239</t>
  </si>
  <si>
    <t>с 4342</t>
  </si>
  <si>
    <t>с 3341</t>
  </si>
  <si>
    <t>с 8944</t>
  </si>
  <si>
    <t>с 4122</t>
  </si>
  <si>
    <t>с 5716</t>
  </si>
  <si>
    <t>c 0354</t>
  </si>
  <si>
    <t>сергей</t>
  </si>
  <si>
    <t>Чаки</t>
  </si>
  <si>
    <t>молодой кобель из Свиблово в Перловку. Лилия привезла 26 окт</t>
  </si>
  <si>
    <t>21-26  октября</t>
  </si>
  <si>
    <t>Кобель из Дмитрова , привезли Алексей и Бука 27 окт</t>
  </si>
  <si>
    <t>27-31 октября</t>
  </si>
  <si>
    <t>Рикс</t>
  </si>
  <si>
    <t>Рокс</t>
  </si>
  <si>
    <t>кобель из свинарника(Катуар) привезли Ел(Х) и Наташа-гелла</t>
  </si>
  <si>
    <t>Leeloo</t>
  </si>
  <si>
    <t>нал(передержке в Перл)</t>
  </si>
  <si>
    <t>Барик, Надя</t>
  </si>
  <si>
    <t>ОКА. Бх, кровепаразиты</t>
  </si>
  <si>
    <t xml:space="preserve">оконч расчет за Беланту (Щ) </t>
  </si>
  <si>
    <t>Эрика (по 29 окт)</t>
  </si>
  <si>
    <t>Маргрет забрала на свое кураторство</t>
  </si>
  <si>
    <t>1-16 октября</t>
  </si>
  <si>
    <t>Интеллект Партнерство Словения</t>
  </si>
  <si>
    <t>Елена Щербина</t>
  </si>
  <si>
    <t>Агнесса Баронесса</t>
  </si>
  <si>
    <t>250 -Нора, 250- Женева</t>
  </si>
  <si>
    <t>Елена Максимова</t>
  </si>
  <si>
    <t>Юлия Игнатьева</t>
  </si>
  <si>
    <t>Lily (lottas)</t>
  </si>
  <si>
    <t>транспорт</t>
  </si>
  <si>
    <t>такси Братеево-Бутово</t>
  </si>
  <si>
    <t>Нита</t>
  </si>
  <si>
    <t>Прием+назначения+уколы+ лекарства в клин</t>
  </si>
  <si>
    <t>линкомицин,баралгин,шприцы</t>
  </si>
  <si>
    <t>повторный прием</t>
  </si>
  <si>
    <t>LaGaby</t>
  </si>
  <si>
    <t>Рада</t>
  </si>
  <si>
    <t>Катя Прокофьева</t>
  </si>
  <si>
    <t>Эли Дэм</t>
  </si>
  <si>
    <t>убретид для Женевы</t>
  </si>
  <si>
    <t>Ирина Алекс</t>
  </si>
  <si>
    <t>Юлечка Юлек</t>
  </si>
  <si>
    <t>Наталья Титенкова</t>
  </si>
  <si>
    <t>Карине Морозова</t>
  </si>
  <si>
    <t>1500-Женева, 2000-Рокс</t>
  </si>
  <si>
    <t>darik</t>
  </si>
  <si>
    <t>100- ДС</t>
  </si>
  <si>
    <t>Юлия Кривошеина</t>
  </si>
  <si>
    <t>Ольга Егорова</t>
  </si>
  <si>
    <t>Ирина Елистратова</t>
  </si>
  <si>
    <t>НИНА ЛИТВИНОВА(КАЦИТАДЗЕ)</t>
  </si>
  <si>
    <t>Анастасия Шершень</t>
  </si>
  <si>
    <t>Елизавета Уколова</t>
  </si>
  <si>
    <t>НОЯБРЬ</t>
  </si>
  <si>
    <t>1-30 ноября</t>
  </si>
  <si>
    <t xml:space="preserve">Каир </t>
  </si>
  <si>
    <t>Фрост</t>
  </si>
  <si>
    <t>анализы кровы (в Ш)</t>
  </si>
  <si>
    <t>1 нояб</t>
  </si>
  <si>
    <t>с 6674</t>
  </si>
  <si>
    <t>осб 5230 0146</t>
  </si>
  <si>
    <t>с 3820</t>
  </si>
  <si>
    <t>1000 - перевод от Буки денег от нов хозов Тайгера (сообщ от 18 окт)</t>
  </si>
  <si>
    <t>c 0850</t>
  </si>
  <si>
    <t>c 0587</t>
  </si>
  <si>
    <t>с 9458</t>
  </si>
  <si>
    <t>2500 - от Викт мих за обналич Яка</t>
  </si>
  <si>
    <t>с 9765</t>
  </si>
  <si>
    <t>2 нояб</t>
  </si>
  <si>
    <t>РедГал (через ragnetta)</t>
  </si>
  <si>
    <t>ragnetta</t>
  </si>
  <si>
    <t>Елена Рыбакова</t>
  </si>
  <si>
    <t>на тел(Хис)</t>
  </si>
  <si>
    <t>Наталья Морозова</t>
  </si>
  <si>
    <t>Настасья Митулинская</t>
  </si>
  <si>
    <t>Татьяна Татаринова</t>
  </si>
  <si>
    <t>Саша Арсеньева</t>
  </si>
  <si>
    <t>Наира Кочумьян</t>
  </si>
  <si>
    <t>Валентина Коровина (Питер)</t>
  </si>
  <si>
    <t>Василевич Марина Сергеевна</t>
  </si>
  <si>
    <t>с 6127</t>
  </si>
  <si>
    <t>с 6022</t>
  </si>
  <si>
    <t>3 нояб</t>
  </si>
  <si>
    <t>с 7113</t>
  </si>
  <si>
    <t>с 6859</t>
  </si>
  <si>
    <t>с 7528</t>
  </si>
  <si>
    <t>5 нояб</t>
  </si>
  <si>
    <t>анализы кала</t>
  </si>
  <si>
    <t>1-3 ноября</t>
  </si>
  <si>
    <t>молодой кобель из Свиблово в Перловку. Лилия привезла 26 окт. Я перев в нов дом (Туркмен) 3 ноя</t>
  </si>
  <si>
    <t>с 5860</t>
  </si>
  <si>
    <t>с 7327</t>
  </si>
  <si>
    <t>осб 1576 0096</t>
  </si>
  <si>
    <t>осб 8635 0170</t>
  </si>
  <si>
    <t>осб 5278 1744</t>
  </si>
  <si>
    <t>с 5792</t>
  </si>
  <si>
    <t>с 5282</t>
  </si>
  <si>
    <t>6 нояб</t>
  </si>
  <si>
    <t>26-31 октября</t>
  </si>
  <si>
    <t>Артуру за доставку кобеля из О-З к сантинке</t>
  </si>
  <si>
    <t>Кобель из Ор-З</t>
  </si>
  <si>
    <t>3-30 ноября</t>
  </si>
  <si>
    <t>Бред</t>
  </si>
  <si>
    <t>кобель из подъезда, Алена перевезла на Речной 3 нояб</t>
  </si>
  <si>
    <t>Шанс уехал домой 4 нояб</t>
  </si>
  <si>
    <t>1-4 ноября</t>
  </si>
  <si>
    <t>qiwi кошелек 34</t>
  </si>
  <si>
    <t>ямальск платежн комп</t>
  </si>
  <si>
    <t>с 914***5740</t>
  </si>
  <si>
    <t>EF</t>
  </si>
  <si>
    <t>c 905***8276</t>
  </si>
  <si>
    <t>Рада и Женева</t>
  </si>
  <si>
    <t>c 926***5826</t>
  </si>
  <si>
    <t>c 917***0123</t>
  </si>
  <si>
    <t>удаление МГ и стерилизация (Разовская)</t>
  </si>
  <si>
    <t>Олег (хозяин Коннора)</t>
  </si>
  <si>
    <t>Маруся</t>
  </si>
  <si>
    <t>кому нужнее</t>
  </si>
  <si>
    <t>Светланка</t>
  </si>
  <si>
    <t>Надюша</t>
  </si>
  <si>
    <t>с 3351</t>
  </si>
  <si>
    <t>Ольга Кружкова</t>
  </si>
  <si>
    <t>пополам -Рада и Нора-2</t>
  </si>
  <si>
    <t>пополам -Гоша и срочники</t>
  </si>
  <si>
    <t>Ирина Морозова</t>
  </si>
  <si>
    <t>Инна Кирьянова</t>
  </si>
  <si>
    <t xml:space="preserve">Оксана Лайдинен </t>
  </si>
  <si>
    <t>Гоша или кому нужнее</t>
  </si>
  <si>
    <t>Александр (боец)</t>
  </si>
  <si>
    <t>Оксана Зимина</t>
  </si>
  <si>
    <t>Александра из Владивостока</t>
  </si>
  <si>
    <t>нал(в лаборатории)</t>
  </si>
  <si>
    <t>анализы кала (Шанс на Рябиновой)</t>
  </si>
  <si>
    <t>2000 - LaGaby - к передаче Kate</t>
  </si>
  <si>
    <t>Катя (ноябрь)</t>
  </si>
  <si>
    <t>Ксения Кадыкова</t>
  </si>
  <si>
    <t>Аделина Анатольевна и друзья</t>
  </si>
  <si>
    <t>Natasha Donata</t>
  </si>
  <si>
    <t>Светлана Шиманович</t>
  </si>
  <si>
    <t>Виктория Тужилкина</t>
  </si>
  <si>
    <t>на нужды</t>
  </si>
  <si>
    <t>Оксана Лав</t>
  </si>
  <si>
    <t>Екатерина Земцева</t>
  </si>
  <si>
    <t>Ольга Назарян</t>
  </si>
  <si>
    <t>кому нужнее и Гоше на лакомство</t>
  </si>
  <si>
    <t>Вальтар</t>
  </si>
  <si>
    <t>ренген в двух проекциях, прием</t>
  </si>
  <si>
    <t>нал(в клинике, лек-ва для Ярика)</t>
  </si>
  <si>
    <t>Ольга Кухтенко</t>
  </si>
  <si>
    <t>% с прод (календ)</t>
  </si>
  <si>
    <t>Екатерина Париева</t>
  </si>
  <si>
    <t>МСР2Р</t>
  </si>
  <si>
    <t>оплата услуг моб банка (3 ном)</t>
  </si>
  <si>
    <t>с 0742</t>
  </si>
  <si>
    <t>Ирина Пацман</t>
  </si>
  <si>
    <t>на срочников</t>
  </si>
  <si>
    <t>для самых нуждающихся</t>
  </si>
  <si>
    <t>с 905***0686</t>
  </si>
  <si>
    <t>с 705***3397</t>
  </si>
  <si>
    <t>с 9199</t>
  </si>
  <si>
    <t>с 3578</t>
  </si>
  <si>
    <t>8 нояб</t>
  </si>
  <si>
    <t>Contact</t>
  </si>
  <si>
    <t>на тел(5754)</t>
  </si>
  <si>
    <t>с *0686</t>
  </si>
  <si>
    <t>или 2 неясно</t>
  </si>
  <si>
    <t>rucard</t>
  </si>
  <si>
    <t>c 1302</t>
  </si>
  <si>
    <t>c 1266</t>
  </si>
  <si>
    <t>с 6640</t>
  </si>
  <si>
    <t>с 0384</t>
  </si>
  <si>
    <t>с 3837</t>
  </si>
  <si>
    <t>1001 - ronaverona - к передаче куратору Даны Хис</t>
  </si>
  <si>
    <t>образец опух на гистологию</t>
  </si>
  <si>
    <t>депозит-2 за стационар КБ</t>
  </si>
  <si>
    <t>kitten123</t>
  </si>
  <si>
    <t>Виктория Смографова</t>
  </si>
  <si>
    <t>Вероника Барсова</t>
  </si>
  <si>
    <t xml:space="preserve">НИНА ЛИТВИНОВА(КАЦИТАДЗЕ) </t>
  </si>
  <si>
    <t>Анна Дудко</t>
  </si>
  <si>
    <t>Татьяна Исмаилова</t>
  </si>
  <si>
    <t>пополам: Нора-2 и Женева</t>
  </si>
  <si>
    <t>Катерина Левина</t>
  </si>
  <si>
    <t>Людмила Гала</t>
  </si>
  <si>
    <t>Дмитрий Ромахич</t>
  </si>
  <si>
    <t>Светлана Ведерникова</t>
  </si>
  <si>
    <t>перевод от Margret</t>
  </si>
  <si>
    <t>700-Эрика, ост-ДС с лоттаса</t>
  </si>
  <si>
    <t>300- ДС, 1000 - проект здоровье</t>
  </si>
  <si>
    <t>Лена Качура</t>
  </si>
  <si>
    <t>Елена Дмитриева</t>
  </si>
  <si>
    <t>MishA</t>
  </si>
  <si>
    <t>Татьяна Максимова (лоттас)</t>
  </si>
  <si>
    <t>с 926**3187</t>
  </si>
  <si>
    <t>с 906**4917</t>
  </si>
  <si>
    <t>с 3536</t>
  </si>
  <si>
    <t>с 2461</t>
  </si>
  <si>
    <t>с 4312</t>
  </si>
  <si>
    <t>осб 7977 1687</t>
  </si>
  <si>
    <t>осб 5281 1251</t>
  </si>
  <si>
    <t>с 7776</t>
  </si>
  <si>
    <t>11 нояб</t>
  </si>
  <si>
    <t>12 нояб</t>
  </si>
  <si>
    <t>13 нояб</t>
  </si>
  <si>
    <t>c 1622</t>
  </si>
  <si>
    <t>пребывание в стационаре (оконч расч)</t>
  </si>
  <si>
    <t>Фира</t>
  </si>
  <si>
    <t>с 1763</t>
  </si>
  <si>
    <t>с 4231</t>
  </si>
  <si>
    <t>с 9469</t>
  </si>
  <si>
    <t>с 7809</t>
  </si>
  <si>
    <t>200 - это была ошибка, попросили вернуть, я вернула</t>
  </si>
  <si>
    <t>через киви</t>
  </si>
  <si>
    <t>альфа-банк</t>
  </si>
  <si>
    <t>ВТБ24</t>
  </si>
  <si>
    <t>RNKO</t>
  </si>
  <si>
    <t>cyberplat</t>
  </si>
  <si>
    <t>esgp</t>
  </si>
  <si>
    <t>??</t>
  </si>
  <si>
    <t>с 2847</t>
  </si>
  <si>
    <t>с 7048</t>
  </si>
  <si>
    <t>с 0313</t>
  </si>
  <si>
    <t>с 9379</t>
  </si>
  <si>
    <t>с 9913</t>
  </si>
  <si>
    <t>МКБ</t>
  </si>
  <si>
    <t>Елена Федорова</t>
  </si>
  <si>
    <t>убретид для Норы-2</t>
  </si>
  <si>
    <t>аккупунктура</t>
  </si>
  <si>
    <t>реабилит Гоши</t>
  </si>
  <si>
    <t>Татьяна Сорочинкова</t>
  </si>
  <si>
    <t>остаток средств Султана (перевод от michiks)</t>
  </si>
  <si>
    <t>Султан</t>
  </si>
  <si>
    <t>директор фирмы chalo</t>
  </si>
  <si>
    <t>Елена544</t>
  </si>
  <si>
    <t>djkefir1</t>
  </si>
  <si>
    <t>Наталья Юдина</t>
  </si>
  <si>
    <t>Алена Смолина</t>
  </si>
  <si>
    <t>Николай Сегабой</t>
  </si>
  <si>
    <t>Юлия Новикова</t>
  </si>
  <si>
    <t>Юлия Фирсова</t>
  </si>
  <si>
    <t>Елена Ефимкина</t>
  </si>
  <si>
    <t>Галя Чибисова</t>
  </si>
  <si>
    <t>Светлана Гарнье</t>
  </si>
  <si>
    <t>Ирина Лайко</t>
  </si>
  <si>
    <t>Надежда Вепрева</t>
  </si>
  <si>
    <t>Светлана Светик</t>
  </si>
  <si>
    <t>Татьяна Акимова</t>
  </si>
  <si>
    <t>Светлана Зуева</t>
  </si>
  <si>
    <t>Элика Землина</t>
  </si>
  <si>
    <t>Анна Лысова</t>
  </si>
  <si>
    <t>Алексей Давыдов</t>
  </si>
  <si>
    <t>Просто Толяновна</t>
  </si>
  <si>
    <t>Нора-2 и Гоша</t>
  </si>
  <si>
    <t>Светлана Филинова</t>
  </si>
  <si>
    <t>Анастасия Третьякова</t>
  </si>
  <si>
    <t>Александра Загер</t>
  </si>
  <si>
    <t>Нелли Каспер</t>
  </si>
  <si>
    <t>Алекс</t>
  </si>
  <si>
    <t>Татьяна Демьянченко</t>
  </si>
  <si>
    <t>Ольга Ермолаева</t>
  </si>
  <si>
    <t>Иван Иванов</t>
  </si>
  <si>
    <t>Светлана Барычева</t>
  </si>
  <si>
    <t>Юлия Панская</t>
  </si>
  <si>
    <t>Мария Юрисон</t>
  </si>
  <si>
    <t>10-30 ноября</t>
  </si>
  <si>
    <t>1-10 ноября</t>
  </si>
  <si>
    <t>Джек</t>
  </si>
  <si>
    <t>приех 10 нояб. Кобель от умерших хозяев, соседи привезли сами</t>
  </si>
  <si>
    <t>кобель из Ор-Зуево, артур привез 3 ноя</t>
  </si>
  <si>
    <t>Осман</t>
  </si>
  <si>
    <t>11-30 ноября</t>
  </si>
  <si>
    <t>Зея</t>
  </si>
  <si>
    <t>сука из Зеленогр, сами прив в Вост 11 нояб</t>
  </si>
  <si>
    <t>привезли нашедшие 11 ноя</t>
  </si>
  <si>
    <t>перевезла из КБ Люба из контакта 11 нояб</t>
  </si>
  <si>
    <t>перевезла от Volga MarTina с мужем</t>
  </si>
  <si>
    <t>2 мешка по 10 кг афинит</t>
  </si>
  <si>
    <t>12 мешков Брит</t>
  </si>
  <si>
    <t>Ольга Маркушева</t>
  </si>
  <si>
    <t>c 5159, защищен кодом протекции, кода нет</t>
  </si>
  <si>
    <t>с 4543</t>
  </si>
  <si>
    <t>14 нояб</t>
  </si>
  <si>
    <t>Нина Рондели</t>
  </si>
  <si>
    <t>с 0156</t>
  </si>
  <si>
    <t>с 5411</t>
  </si>
  <si>
    <t>с 8761</t>
  </si>
  <si>
    <t>с 9443</t>
  </si>
  <si>
    <t>с 8753</t>
  </si>
  <si>
    <t>Евгения Царева</t>
  </si>
  <si>
    <t>Анжелика Старкова</t>
  </si>
  <si>
    <t>Нора 2, Султан 2, Гоша 2, Гриша 1, Ярик 1, Рокс 1, Петра 1</t>
  </si>
  <si>
    <t>300 - Екатерина Земцева - вернулось обратно</t>
  </si>
  <si>
    <t>Ольга Радынис</t>
  </si>
  <si>
    <t>c 960***0314</t>
  </si>
  <si>
    <t>с 960**4921</t>
  </si>
  <si>
    <t>Юлия Яцинова</t>
  </si>
  <si>
    <t>15 нояб</t>
  </si>
  <si>
    <t>с 5159</t>
  </si>
  <si>
    <t>с 0478</t>
  </si>
  <si>
    <t>14267.10 - остаточный баланс от Бои, кр был на руках у Volga. Все приходы уже в отчете</t>
  </si>
  <si>
    <t>с 9749</t>
  </si>
  <si>
    <t>с 0577</t>
  </si>
  <si>
    <t>кобель из свинарника(Катуар) привезли Ел(Х) и Наташа-гелла. Наташа забр 13 нояб</t>
  </si>
  <si>
    <t>1-13 ноября</t>
  </si>
  <si>
    <t>17 нояб</t>
  </si>
  <si>
    <t>аванс за реабилитацию</t>
  </si>
  <si>
    <t xml:space="preserve">примерная сумма </t>
  </si>
  <si>
    <t>с 6250</t>
  </si>
  <si>
    <t>осб 6991 0374</t>
  </si>
  <si>
    <t>осб 1569 1599</t>
  </si>
  <si>
    <t>осб 2570 0111</t>
  </si>
  <si>
    <t>осб 9055 0750</t>
  </si>
  <si>
    <t>16 нояб</t>
  </si>
  <si>
    <t>с 3212</t>
  </si>
  <si>
    <t>с 7533</t>
  </si>
  <si>
    <t>с 1844</t>
  </si>
  <si>
    <t>с 1692</t>
  </si>
  <si>
    <t>c  960**6603</t>
  </si>
  <si>
    <t>c 7448</t>
  </si>
  <si>
    <t>18 нояб</t>
  </si>
  <si>
    <t>с 3068</t>
  </si>
  <si>
    <t>qiwi кошелек 430</t>
  </si>
  <si>
    <t>c 2780</t>
  </si>
  <si>
    <t>осб 2575</t>
  </si>
  <si>
    <t>с 0245</t>
  </si>
  <si>
    <t>19 нояб</t>
  </si>
  <si>
    <t>за корм для Поли</t>
  </si>
  <si>
    <t>Евгения</t>
  </si>
  <si>
    <t>лена( перевод от Ларисы А, ей было на тел)</t>
  </si>
  <si>
    <t>% с прод (фурмин)</t>
  </si>
  <si>
    <t>овчары из Литвиново</t>
  </si>
  <si>
    <t>Natly (пер от michiks?)</t>
  </si>
  <si>
    <t>стерилизация (КБ) и стац 12-17 нояб</t>
  </si>
  <si>
    <t>Елена Коноплева</t>
  </si>
  <si>
    <t>Любовь Пеняева</t>
  </si>
  <si>
    <t>Ольга Замилова</t>
  </si>
  <si>
    <t>Мария Ротти</t>
  </si>
  <si>
    <t>Надежда Хрупкая</t>
  </si>
  <si>
    <t>девушка с однокл (пер от Ларисы А)</t>
  </si>
  <si>
    <t>Ирина Абысова</t>
  </si>
  <si>
    <t>Катерина Прокофьева</t>
  </si>
  <si>
    <t>Нора-2 и долги</t>
  </si>
  <si>
    <t>Татьяна Шуваева</t>
  </si>
  <si>
    <t>Ольга Ковалева</t>
  </si>
  <si>
    <t>Михаил Нежник</t>
  </si>
  <si>
    <t>Женя Юрьевна</t>
  </si>
  <si>
    <t>Евгения Родонежская</t>
  </si>
  <si>
    <t>200-Гоша, 200 - Нора</t>
  </si>
  <si>
    <t>Ирина Бахтева</t>
  </si>
  <si>
    <t>Светлана Попова</t>
  </si>
  <si>
    <t>Оксана Ковалева</t>
  </si>
  <si>
    <t>200-Гриша, 500-Женева. 500-Нора2</t>
  </si>
  <si>
    <t>Елена Игнатенко (magema)</t>
  </si>
  <si>
    <t>Саша</t>
  </si>
  <si>
    <t>Наталья Савельева</t>
  </si>
  <si>
    <t>Оксана Сукманова</t>
  </si>
  <si>
    <t>Анастасия Головина</t>
  </si>
  <si>
    <t>Анна Вахромеева</t>
  </si>
  <si>
    <t>овчары из Литвиново или Николь</t>
  </si>
  <si>
    <t>Ромка Граник</t>
  </si>
  <si>
    <t>Алина</t>
  </si>
  <si>
    <t>нал(Margret)</t>
  </si>
  <si>
    <t>уч. выставки во Флеш арене</t>
  </si>
  <si>
    <t>ветуслуги, корм</t>
  </si>
  <si>
    <t>узи (400), банки корма, крупа</t>
  </si>
  <si>
    <t>1-16 ноября</t>
  </si>
  <si>
    <t>1-17 ноября</t>
  </si>
  <si>
    <t>17 нояб Юрий перевез в медвет</t>
  </si>
  <si>
    <t>Алла Джос</t>
  </si>
  <si>
    <t>сиб расч центр</t>
  </si>
  <si>
    <t>операция у Зонтова (гряда+ухо)</t>
  </si>
  <si>
    <t>Микки (по 17 нояб)</t>
  </si>
  <si>
    <t>Надежда (по12 ноя)</t>
  </si>
  <si>
    <t>Надежду Илья перев в КБ веч 12 нояб</t>
  </si>
  <si>
    <t>у Мбианы</t>
  </si>
  <si>
    <t>пребывание в стац (Щерб) с 15 нояб</t>
  </si>
  <si>
    <t>Гоше</t>
  </si>
  <si>
    <t>с пика (кто?)</t>
  </si>
  <si>
    <t>21 нояб</t>
  </si>
  <si>
    <t>20 нояб</t>
  </si>
  <si>
    <t>с 926***1893</t>
  </si>
  <si>
    <t>нов хозяйка Микки (пер от Тамары)</t>
  </si>
  <si>
    <t>с 0579</t>
  </si>
  <si>
    <t>с 4795</t>
  </si>
  <si>
    <t>Ирина Пономарева</t>
  </si>
  <si>
    <t>подруга Анжелики</t>
  </si>
  <si>
    <t>Марианна Карпова</t>
  </si>
  <si>
    <t>Джуси-Фрут (пер от Ел(Химки))</t>
  </si>
  <si>
    <t>15-30 ноября</t>
  </si>
  <si>
    <t>Града</t>
  </si>
  <si>
    <t>из КБ забрала Kate с мужем</t>
  </si>
  <si>
    <t>Привезли Нору и Николь, добавили Граду в ПП, все вместе поехали в Покров, получилось уже за полночь 17, то есть считаем с 18</t>
  </si>
  <si>
    <t>18-30 ноября</t>
  </si>
  <si>
    <t>прив милена111 и шакира 3 июля. Перев к сантинке Катя Kate 17 нояб</t>
  </si>
  <si>
    <t>нов лысый немец из Зеленогр (п. Голубое). Лена77  прив к текс 7 сент. Забрала катя пилюлькин 16 ноя</t>
  </si>
  <si>
    <t>mbliana сама забрала из Филей 14 окт, сама отв  в новый дом 17 нояб</t>
  </si>
  <si>
    <t>17 нояб Татьяна взяла его себе (Тамара ездила сопроводить)</t>
  </si>
  <si>
    <t>привез Илья брат Ларсенок, забрала Kate</t>
  </si>
  <si>
    <t>Татьяна (Красногорск)</t>
  </si>
  <si>
    <t>нал(Наталья- гелла)</t>
  </si>
  <si>
    <t>c 3359</t>
  </si>
  <si>
    <t>22 нояб</t>
  </si>
  <si>
    <t>с 5914</t>
  </si>
  <si>
    <t>Марина Желева</t>
  </si>
  <si>
    <t>светлана-кортес</t>
  </si>
  <si>
    <t xml:space="preserve"> 1000- % с прод (календ)</t>
  </si>
  <si>
    <t>c 5650</t>
  </si>
  <si>
    <t>c 4085</t>
  </si>
  <si>
    <t>в ночь</t>
  </si>
  <si>
    <t>с 1097</t>
  </si>
  <si>
    <t>осб 7982 0115</t>
  </si>
  <si>
    <t>осб 7982 0508</t>
  </si>
  <si>
    <t>с 2649</t>
  </si>
  <si>
    <t>с 1829</t>
  </si>
  <si>
    <t>осб 7977 0142</t>
  </si>
  <si>
    <t>Аля</t>
  </si>
  <si>
    <t>Марианна</t>
  </si>
  <si>
    <t>нал(mspk)</t>
  </si>
  <si>
    <t>Юлия Смирнова</t>
  </si>
  <si>
    <t>Елена Невзорова</t>
  </si>
  <si>
    <t>Надежда Тимофеева</t>
  </si>
  <si>
    <t>в команду</t>
  </si>
  <si>
    <t>благородный школьник</t>
  </si>
  <si>
    <t>Инна Путилина</t>
  </si>
  <si>
    <t>Екатерина Шарова</t>
  </si>
  <si>
    <t>Анна Ковалева</t>
  </si>
  <si>
    <t>500-Женева, 500-срочники</t>
  </si>
  <si>
    <t>freecash</t>
  </si>
  <si>
    <t>23 нояб</t>
  </si>
  <si>
    <t>delta telecom</t>
  </si>
  <si>
    <t>1500 - Алина</t>
  </si>
  <si>
    <t>Ольга Баранова</t>
  </si>
  <si>
    <t>Ульяна Городецкая</t>
  </si>
  <si>
    <t>Фриц</t>
  </si>
  <si>
    <t>2000 -Ирина Пономарева</t>
  </si>
  <si>
    <t>500 - Елена Келли</t>
  </si>
  <si>
    <t>Наталья Денисова</t>
  </si>
  <si>
    <t>пополам Пот иПоля, Дана</t>
  </si>
  <si>
    <t>300 -Ольга Кружкова</t>
  </si>
  <si>
    <t>% с прод (сувенирка)</t>
  </si>
  <si>
    <t>TataPva</t>
  </si>
  <si>
    <t>сберкарта(Хис)</t>
  </si>
  <si>
    <t>нов хоз Расти</t>
  </si>
  <si>
    <t>нал(Хис)</t>
  </si>
  <si>
    <t>% с прод (украш)</t>
  </si>
  <si>
    <t>mitrilo/Lenstrik</t>
  </si>
  <si>
    <t>Vinnicomka</t>
  </si>
  <si>
    <t>% с продаж(тортики)</t>
  </si>
  <si>
    <t>нов хоз Шанса</t>
  </si>
  <si>
    <t>нал(Хис) через сантинку</t>
  </si>
  <si>
    <t>контрикал</t>
  </si>
  <si>
    <t>мексидол,преднизолон</t>
  </si>
  <si>
    <t>глюкоза,физраствор,панангин</t>
  </si>
  <si>
    <t>1000- kitten123 (обналичка ЯК)</t>
  </si>
  <si>
    <t>24 нояб</t>
  </si>
  <si>
    <t>с *7565</t>
  </si>
  <si>
    <t>26 нояб</t>
  </si>
  <si>
    <t>с 3619</t>
  </si>
  <si>
    <t>осб 7813 1717</t>
  </si>
  <si>
    <t>25 нояб</t>
  </si>
  <si>
    <t>Кареглазая</t>
  </si>
  <si>
    <t>Леся</t>
  </si>
  <si>
    <t>Султанья Зайнутдинова или Наталья Филипова, приход один</t>
  </si>
  <si>
    <t>3000 - к перед Хис</t>
  </si>
  <si>
    <t>200 - Александра Скоробогатова</t>
  </si>
  <si>
    <t>кому-то из соб Хис</t>
  </si>
  <si>
    <t>3000 - Елена Ерина</t>
  </si>
  <si>
    <t>Яна Косенко</t>
  </si>
  <si>
    <t xml:space="preserve">2000 - Лена Кот Лютик </t>
  </si>
  <si>
    <t>200 Мистер</t>
  </si>
  <si>
    <t>100 - Елена Щербина</t>
  </si>
  <si>
    <t>100 -Ольга</t>
  </si>
  <si>
    <t>200 - Наталья Денисова</t>
  </si>
  <si>
    <t>1000 - Ирина Марченко</t>
  </si>
  <si>
    <t>3000 - Лариса А (обналичка Яка)</t>
  </si>
  <si>
    <t>Наталья Игнашева</t>
  </si>
  <si>
    <t>Брекки</t>
  </si>
  <si>
    <t>Надежда Чапская</t>
  </si>
  <si>
    <t>Султанья Зайнутдинова</t>
  </si>
  <si>
    <t>c 7239</t>
  </si>
  <si>
    <t>c 5882</t>
  </si>
  <si>
    <t>Rossmel</t>
  </si>
  <si>
    <t>Елена Ерина</t>
  </si>
  <si>
    <t>Евгения Воробьева</t>
  </si>
  <si>
    <t>Анна Ст</t>
  </si>
  <si>
    <t>1-24 ноября</t>
  </si>
  <si>
    <t>24-30 ноября</t>
  </si>
  <si>
    <t>Сирена</t>
  </si>
  <si>
    <t>сука с сиреневого бра, привезли сами вечером 23 нояб</t>
  </si>
  <si>
    <t>23-30 ноября</t>
  </si>
  <si>
    <t>перев поздно вечером Игорь и MarTina от сантинки</t>
  </si>
  <si>
    <t>гипоалл корм (купила текс)</t>
  </si>
  <si>
    <t>Настюшка Бескровная</t>
  </si>
  <si>
    <t>MarTina</t>
  </si>
  <si>
    <t>Нора-2 и Рада</t>
  </si>
  <si>
    <t>28 нояб</t>
  </si>
  <si>
    <t>Цыган</t>
  </si>
  <si>
    <t xml:space="preserve">из Литвиново, прив ловец </t>
  </si>
  <si>
    <t>29 нояб</t>
  </si>
  <si>
    <t>кастрация и снятие болтов с позв</t>
  </si>
  <si>
    <t>Loren</t>
  </si>
  <si>
    <t>c 8294</t>
  </si>
  <si>
    <t>30 нояб</t>
  </si>
  <si>
    <t>c 5013</t>
  </si>
  <si>
    <t>c 5280</t>
  </si>
  <si>
    <t>c 2510</t>
  </si>
  <si>
    <t>c 0226</t>
  </si>
  <si>
    <t>с 8572</t>
  </si>
  <si>
    <t>27 нояб</t>
  </si>
  <si>
    <t>с 1360</t>
  </si>
  <si>
    <t>Екатерина Ч</t>
  </si>
  <si>
    <t>с 9724</t>
  </si>
  <si>
    <t>1000 Loren</t>
  </si>
  <si>
    <t>на пиар, перевено на ЯК Маши</t>
  </si>
  <si>
    <t>с 5516</t>
  </si>
  <si>
    <t>c 5716</t>
  </si>
  <si>
    <t>c 5411</t>
  </si>
  <si>
    <t>с 7129</t>
  </si>
  <si>
    <t>с 9006</t>
  </si>
  <si>
    <t>с 1377</t>
  </si>
  <si>
    <t>с 6553</t>
  </si>
  <si>
    <t>с 8172</t>
  </si>
  <si>
    <t>с 8265</t>
  </si>
  <si>
    <t>с 0047</t>
  </si>
  <si>
    <t>Катя (пер от Сташа)</t>
  </si>
  <si>
    <t>на лечение собак</t>
  </si>
  <si>
    <t xml:space="preserve">Нира </t>
  </si>
  <si>
    <t>прием, взятие биопсии (на Герцена у Разовской)</t>
  </si>
  <si>
    <t>Елена Лопарева</t>
  </si>
  <si>
    <t>Елена Жаркова</t>
  </si>
  <si>
    <t>Наталья Арасланова</t>
  </si>
  <si>
    <t>Виктория Куслина</t>
  </si>
  <si>
    <t>Елена Т</t>
  </si>
  <si>
    <t xml:space="preserve">Валя Балуева </t>
  </si>
  <si>
    <t>Светлана Старовойт</t>
  </si>
  <si>
    <t>Юлия Агафонова</t>
  </si>
  <si>
    <t>1500 -Прима</t>
  </si>
  <si>
    <t>Прима</t>
  </si>
  <si>
    <t>Ленуська Жаркова</t>
  </si>
  <si>
    <t>Нина Шон</t>
  </si>
  <si>
    <t>Светлана Белякова</t>
  </si>
  <si>
    <t>линолеум, пенофол</t>
  </si>
  <si>
    <t>Галина Еремина</t>
  </si>
  <si>
    <t>Нора2</t>
  </si>
  <si>
    <t>второй раз</t>
  </si>
  <si>
    <t>Светлана Абашина</t>
  </si>
  <si>
    <t>Яр-Мухтар</t>
  </si>
  <si>
    <t>уех в нов дом 2 дек</t>
  </si>
  <si>
    <t>1-27 ноября</t>
  </si>
  <si>
    <t>с 1963</t>
  </si>
  <si>
    <t>с 4756</t>
  </si>
  <si>
    <t>с 8425</t>
  </si>
  <si>
    <t>1 дек</t>
  </si>
  <si>
    <t>2 дек</t>
  </si>
  <si>
    <t>3 дек</t>
  </si>
  <si>
    <t>c 0843</t>
  </si>
  <si>
    <t>5 дек</t>
  </si>
  <si>
    <t>осб 2580 0098</t>
  </si>
  <si>
    <t>Алексей К</t>
  </si>
  <si>
    <t>с 8937</t>
  </si>
  <si>
    <t>Анастасия К</t>
  </si>
  <si>
    <t>с 7860</t>
  </si>
  <si>
    <t>годовое обсл карты</t>
  </si>
  <si>
    <t>Светлана П</t>
  </si>
  <si>
    <t>с 1771</t>
  </si>
  <si>
    <t>с 6010</t>
  </si>
  <si>
    <t>Александра Т</t>
  </si>
  <si>
    <t>с 0327</t>
  </si>
  <si>
    <t>осб 8047 0271</t>
  </si>
  <si>
    <t>с 9974</t>
  </si>
  <si>
    <t>от волонтеров Солнцевск. приюта</t>
  </si>
  <si>
    <t>вмб</t>
  </si>
  <si>
    <t>осб 153 0013</t>
  </si>
  <si>
    <t>с 1966</t>
  </si>
  <si>
    <t>с 9663</t>
  </si>
  <si>
    <t>без деталей</t>
  </si>
  <si>
    <t>с 6680</t>
  </si>
  <si>
    <t>с 8095</t>
  </si>
  <si>
    <t>Яна К</t>
  </si>
  <si>
    <t>с 8177</t>
  </si>
  <si>
    <t>Ольга М</t>
  </si>
  <si>
    <t>с 7435</t>
  </si>
  <si>
    <t>5000 - Сашок (обнал Яка)</t>
  </si>
  <si>
    <t>с  1377</t>
  </si>
  <si>
    <t>с 0390</t>
  </si>
  <si>
    <t>остаток средств Кати из Калуги</t>
  </si>
  <si>
    <t>c 8969</t>
  </si>
  <si>
    <t>Татьяна С</t>
  </si>
  <si>
    <t>с 9587</t>
  </si>
  <si>
    <t>с 6191</t>
  </si>
  <si>
    <t>осб 7813 1140</t>
  </si>
  <si>
    <t>с 8327</t>
  </si>
  <si>
    <t>с 1558</t>
  </si>
  <si>
    <t>Ира Чижова</t>
  </si>
  <si>
    <t>Стерилизация (Разовск)</t>
  </si>
  <si>
    <t>зашивание глаза</t>
  </si>
  <si>
    <t>Ярта</t>
  </si>
  <si>
    <t>Роззи</t>
  </si>
  <si>
    <t>25-30 ноября</t>
  </si>
  <si>
    <t>привез Вадим (от МарТины)</t>
  </si>
  <si>
    <t>переех к Kate</t>
  </si>
  <si>
    <t>в нов дом 24 нояб</t>
  </si>
  <si>
    <t>ДЕКАБРЬ</t>
  </si>
  <si>
    <t>1-31 декабря</t>
  </si>
  <si>
    <t>Арагон</t>
  </si>
  <si>
    <t>2-31 декабря</t>
  </si>
  <si>
    <t>переех от Сашок 2 дек</t>
  </si>
  <si>
    <t>1-2 декабря</t>
  </si>
  <si>
    <t>у наташи гелла с 13 ноября, но платн передержку считаем с 15 нояб по договоренности. Уже беспл</t>
  </si>
  <si>
    <t>с 4394</t>
  </si>
  <si>
    <t>T.O.R</t>
  </si>
  <si>
    <t>Татьяна Меланьина</t>
  </si>
  <si>
    <t>Анастасия Сураева</t>
  </si>
  <si>
    <t>Ольга76</t>
  </si>
  <si>
    <t>Алла Сенкевич</t>
  </si>
  <si>
    <t>Алла Чимшит</t>
  </si>
  <si>
    <t>Irina_Ant</t>
  </si>
  <si>
    <t>Мила (перевод от Лены Киреевой)</t>
  </si>
  <si>
    <t>Оксана Изотова</t>
  </si>
  <si>
    <t>Ева</t>
  </si>
  <si>
    <t>Helen</t>
  </si>
  <si>
    <t>Людмила Туровцева</t>
  </si>
  <si>
    <t>niki1966 и нов хоз ЯрМухтара</t>
  </si>
  <si>
    <t>1500 - денежка Поттера</t>
  </si>
  <si>
    <t>Мария Степанова</t>
  </si>
  <si>
    <t>Татьяна Прокопенко</t>
  </si>
  <si>
    <t>Анна Фалина</t>
  </si>
  <si>
    <t>Анастасия</t>
  </si>
  <si>
    <t>по 250-Гоша,Петра,Прима</t>
  </si>
  <si>
    <t>Ленулька Жаркова</t>
  </si>
  <si>
    <t>kleopatraska</t>
  </si>
  <si>
    <t>Лидия Солоп (пер от michiks)</t>
  </si>
  <si>
    <t>Надежда Андреева</t>
  </si>
  <si>
    <t>Нина Шон (Сенина)</t>
  </si>
  <si>
    <t>Оксана М</t>
  </si>
  <si>
    <t>Инна Викторовна</t>
  </si>
  <si>
    <t>система Лидер</t>
  </si>
  <si>
    <t>6 дек</t>
  </si>
  <si>
    <t>Юлия Агафонова и муж
(Евгений К)</t>
  </si>
  <si>
    <t>Марина Пантелеева</t>
  </si>
  <si>
    <t>Диана Евстратова</t>
  </si>
  <si>
    <t>Сашок (Александра Ильичева)</t>
  </si>
  <si>
    <t>Rich</t>
  </si>
  <si>
    <t>ЛаРэй</t>
  </si>
  <si>
    <t>нал(Маше)</t>
  </si>
  <si>
    <t>Василий Парошин</t>
  </si>
  <si>
    <t>Ириша</t>
  </si>
  <si>
    <t xml:space="preserve"> коллеги по работе Сашок</t>
  </si>
  <si>
    <t>Марго (лоттас)</t>
  </si>
  <si>
    <t>Катрин (лоттас)</t>
  </si>
  <si>
    <t>Майя Анатольевна</t>
  </si>
  <si>
    <t>LYNX</t>
  </si>
  <si>
    <t>депозит-2 за реабилитацию</t>
  </si>
  <si>
    <t>депозит-3 за реабилитацию</t>
  </si>
  <si>
    <t>депозит-4 за реабилитацию</t>
  </si>
  <si>
    <t>депозит-5 за реабилитацию</t>
  </si>
  <si>
    <t>Астра</t>
  </si>
  <si>
    <t>1-6 декабря</t>
  </si>
  <si>
    <t>5-31 декабря</t>
  </si>
  <si>
    <t>прив Сашок 5 дек</t>
  </si>
  <si>
    <t>Оберон</t>
  </si>
  <si>
    <t>6-31 декабря</t>
  </si>
  <si>
    <t>6 дек привезла Сашок из орехово</t>
  </si>
  <si>
    <t>1000 - Tucana</t>
  </si>
  <si>
    <t>Ланселот</t>
  </si>
  <si>
    <t>поступил 1 нояб</t>
  </si>
  <si>
    <t>2000 - klyvik (обнал Яка)</t>
  </si>
  <si>
    <t xml:space="preserve">банки корма </t>
  </si>
  <si>
    <t>вкл день здоровья</t>
  </si>
  <si>
    <t xml:space="preserve">обналичка ЯК </t>
  </si>
  <si>
    <t>альбумин (готовясь к операции)</t>
  </si>
  <si>
    <t>2 облучателя СН-111-115</t>
  </si>
  <si>
    <t>преднизолон</t>
  </si>
  <si>
    <t>флюкостат</t>
  </si>
  <si>
    <t>800 - mitrilo, oбналичка ЯК</t>
  </si>
  <si>
    <t>6250 - перевод от  Маши (обналичка ЯК+ что было на руках за ДС)</t>
  </si>
  <si>
    <t>осб 7977 0284</t>
  </si>
  <si>
    <t>с 4130</t>
  </si>
  <si>
    <t>осб 5939 0047</t>
  </si>
  <si>
    <t>осб 7977 0020</t>
  </si>
  <si>
    <t>с 4197</t>
  </si>
  <si>
    <t>с 9260</t>
  </si>
  <si>
    <t>с 8538</t>
  </si>
  <si>
    <t>с 7111</t>
  </si>
  <si>
    <t>c 9673</t>
  </si>
  <si>
    <t>с 2840</t>
  </si>
  <si>
    <t>2650 - вмб (обнал Яка)</t>
  </si>
  <si>
    <t>осб 8158 0007</t>
  </si>
  <si>
    <t>Ин-ночка</t>
  </si>
  <si>
    <t>с 6132</t>
  </si>
  <si>
    <t>Татьяна Меланьина (pony2310)</t>
  </si>
  <si>
    <t>Дарья Сидорова</t>
  </si>
  <si>
    <t>Людмила Апасова</t>
  </si>
  <si>
    <t>Анна Николаева</t>
  </si>
  <si>
    <t>Юлия Блинова</t>
  </si>
  <si>
    <t>Мария</t>
  </si>
  <si>
    <t>Юлия Коннова</t>
  </si>
  <si>
    <t>Elwyn</t>
  </si>
  <si>
    <t>Мария Ф (claws)</t>
  </si>
  <si>
    <t>500 -Султан</t>
  </si>
  <si>
    <t>Татьяна Панкова</t>
  </si>
  <si>
    <t>Марина Шакирова</t>
  </si>
  <si>
    <t>2000 - Лариса А</t>
  </si>
  <si>
    <t>комиссия за обналичку ЯК и киви (55 т)</t>
  </si>
  <si>
    <t>с 8603</t>
  </si>
  <si>
    <t>8 дек</t>
  </si>
  <si>
    <t>10 дек</t>
  </si>
  <si>
    <t>с 9654</t>
  </si>
  <si>
    <t>% с прод (кал)</t>
  </si>
  <si>
    <t>осб 8629 0016</t>
  </si>
  <si>
    <t>Ирина Воронина</t>
  </si>
  <si>
    <t>6100 - перевод от маЗайки (за ДС, что было на руках)</t>
  </si>
  <si>
    <t>Volcha</t>
  </si>
  <si>
    <t>Джуля</t>
  </si>
  <si>
    <t>9 дек</t>
  </si>
  <si>
    <t xml:space="preserve">Елена </t>
  </si>
  <si>
    <t>Екатерина М (видимо, shokoladka)</t>
  </si>
  <si>
    <t>Гриша (% с прод мыла)</t>
  </si>
  <si>
    <t>Кот Лютик</t>
  </si>
  <si>
    <t>11 дек</t>
  </si>
  <si>
    <t>12 дек</t>
  </si>
  <si>
    <t>с 1151</t>
  </si>
  <si>
    <t>Вячеслав (мир собак)</t>
  </si>
  <si>
    <t>осб 2561</t>
  </si>
  <si>
    <t>медея</t>
  </si>
  <si>
    <t>Гоша (1т - Граде)</t>
  </si>
  <si>
    <t>Сергей Кухарев</t>
  </si>
  <si>
    <t>на карту Розовской</t>
  </si>
  <si>
    <t>Елена Зайцева</t>
  </si>
  <si>
    <t>Мария Александровна</t>
  </si>
  <si>
    <t>Елена Ильичева</t>
  </si>
  <si>
    <t>Галина Еремина или Саша (один приход)</t>
  </si>
  <si>
    <t>анализы крови</t>
  </si>
  <si>
    <t>Ирина Баранова</t>
  </si>
  <si>
    <t>6-8 декабря</t>
  </si>
  <si>
    <t>привез Евгений 6 дек (от Наргиз они забрали Брекки 5 дек, отвезли к Яне 6 дек) 8 дек я отв обратно к наргис 8 дек</t>
  </si>
  <si>
    <t>1-11 декабря</t>
  </si>
  <si>
    <t>сука с сиреневого бра, привезли сами вечером 23 нояб. Перев в тс сергей 11 дек</t>
  </si>
  <si>
    <t>Сирена (с 11 дек)</t>
  </si>
  <si>
    <t>перевез сергей из Вост  11 дек</t>
  </si>
  <si>
    <t>1-9 декабря</t>
  </si>
  <si>
    <t>кобель НО от Pchelka привез митрило утром 19 окт. В нов дом 9 дек (к Дм)</t>
  </si>
  <si>
    <t>9-31 декабря</t>
  </si>
  <si>
    <t>250 - Ленулька Жаркова к передаче Хис</t>
  </si>
  <si>
    <t>500 -Наталья Денисова - для Хис</t>
  </si>
  <si>
    <t>1-7 декабря</t>
  </si>
  <si>
    <t>13 дек</t>
  </si>
  <si>
    <t>доп.заказ календарей</t>
  </si>
  <si>
    <t>14 дек</t>
  </si>
  <si>
    <t>собаки в П</t>
  </si>
  <si>
    <t>"неубиваемые" воротники</t>
  </si>
  <si>
    <t>Александр Турбин</t>
  </si>
  <si>
    <t>вкл 1880 - за кал</t>
  </si>
  <si>
    <t>с 6246</t>
  </si>
  <si>
    <t>c 5010</t>
  </si>
  <si>
    <t>осб 2596</t>
  </si>
  <si>
    <t>15 дек</t>
  </si>
  <si>
    <t>с 4772</t>
  </si>
  <si>
    <t>с 2324</t>
  </si>
  <si>
    <t>Наталья Л</t>
  </si>
  <si>
    <t>возврат покупки альфа-клик</t>
  </si>
  <si>
    <t>16 дек</t>
  </si>
  <si>
    <t>Мария Т</t>
  </si>
  <si>
    <t>с 4588</t>
  </si>
  <si>
    <t>17 дек</t>
  </si>
  <si>
    <t>13, 14, 17 дек</t>
  </si>
  <si>
    <t>комиссия за обналичку ЯК (30т)</t>
  </si>
  <si>
    <t xml:space="preserve"> вкл % с прод (кал)</t>
  </si>
  <si>
    <t>нач нояб</t>
  </si>
  <si>
    <t>cдача с опл ком усл</t>
  </si>
  <si>
    <t>конец нояб</t>
  </si>
  <si>
    <t>за купленные фишки</t>
  </si>
  <si>
    <t>нач дек</t>
  </si>
  <si>
    <t>Румба</t>
  </si>
  <si>
    <t>opal</t>
  </si>
  <si>
    <t>1000 - за календ</t>
  </si>
  <si>
    <t>300 -Гоша, 200 -кому нужнее</t>
  </si>
  <si>
    <t>Катерина В-К</t>
  </si>
  <si>
    <t>Ирина Кравченко</t>
  </si>
  <si>
    <t>Елизавета Лукашевич</t>
  </si>
  <si>
    <t>друг Елизаветы Лукашевич</t>
  </si>
  <si>
    <t>Ольга Виноградова</t>
  </si>
  <si>
    <t>Наталья Филиппова</t>
  </si>
  <si>
    <t>Ольга Лемтюгина</t>
  </si>
  <si>
    <t>Женя (ручки на Робина)</t>
  </si>
  <si>
    <t>на тел(Доша)</t>
  </si>
  <si>
    <t>1000 - Доша</t>
  </si>
  <si>
    <t>Елена Галицкая</t>
  </si>
  <si>
    <t>Светлана Некруц-Коровкина</t>
  </si>
  <si>
    <t>Юлия Клишина</t>
  </si>
  <si>
    <t>долг за Ниру</t>
  </si>
  <si>
    <t xml:space="preserve"> салфетки, предниз, ципролет</t>
  </si>
  <si>
    <t>стерилизация+удаление гряд (Разовск)+гистология  (1500)</t>
  </si>
  <si>
    <t>стерилиз+уд опух на глазу (Разов)+гистология</t>
  </si>
  <si>
    <t>почти полное удаление обеих гряд</t>
  </si>
  <si>
    <t>стерильн. простыни</t>
  </si>
  <si>
    <t>20 дек</t>
  </si>
  <si>
    <t>Брит премиум (18 мешков)</t>
  </si>
  <si>
    <t>18 дек</t>
  </si>
  <si>
    <t>кобель с Волочаевской прив Людмила из Альмы 9 дек</t>
  </si>
  <si>
    <t>сука с Волочаевскойприв Людмила из Альмы 9 дек</t>
  </si>
  <si>
    <t>Воля</t>
  </si>
  <si>
    <t>Ветер</t>
  </si>
  <si>
    <t>1-12 декабря</t>
  </si>
  <si>
    <t>к новым хозам (Ю и Б) 12 дек, 13 дек - в ТС</t>
  </si>
  <si>
    <t>привез Вадим (от МарТины). С 7 дек в нов доме</t>
  </si>
  <si>
    <t>Бона</t>
  </si>
  <si>
    <t>1-13 декабря</t>
  </si>
  <si>
    <t>13 дек переех к сантинке  (машина ч. Сети)</t>
  </si>
  <si>
    <t>Осман (с 14 дек)</t>
  </si>
  <si>
    <t>12 дек от сантинки - к нов хозам, вернули 14 дек.</t>
  </si>
  <si>
    <t>Парис</t>
  </si>
  <si>
    <t>16-31 декабря</t>
  </si>
  <si>
    <t>16 дек привезли Тома и Женя, муж Кати</t>
  </si>
  <si>
    <t>15-31 декабря</t>
  </si>
  <si>
    <t>привезли Юрий и Тома от папы Ларсенок</t>
  </si>
  <si>
    <t>1-15 декабря</t>
  </si>
  <si>
    <t>Юрий и Тома перевезли в ТС</t>
  </si>
  <si>
    <t>Юля и Боя прив 6 дек. 15  дек mbiana забр к себе</t>
  </si>
  <si>
    <t>Солли</t>
  </si>
  <si>
    <t>Яна забрала из ТС 15 дек</t>
  </si>
  <si>
    <t>1-16 декабря</t>
  </si>
  <si>
    <t>переех в нов дом 16 дек (на Войк)</t>
  </si>
  <si>
    <t>сантинка забрала из Атамана 143 окт. Усыпили 16 дек.</t>
  </si>
  <si>
    <t>с 3692</t>
  </si>
  <si>
    <t>19 дек</t>
  </si>
  <si>
    <t>стерилизация (Ваш Д)</t>
  </si>
  <si>
    <t>Доша</t>
  </si>
  <si>
    <t>25 дек</t>
  </si>
  <si>
    <t>стерилиз (на Герц)</t>
  </si>
  <si>
    <t>23 дек</t>
  </si>
  <si>
    <t>22 дек</t>
  </si>
  <si>
    <t>с 0196</t>
  </si>
  <si>
    <t>24 дек</t>
  </si>
  <si>
    <t>c 9189</t>
  </si>
  <si>
    <t>с 0151</t>
  </si>
  <si>
    <t>с 4705</t>
  </si>
  <si>
    <t>26 дек</t>
  </si>
  <si>
    <t>депозит-6</t>
  </si>
  <si>
    <t>пеленки, глистогонка</t>
  </si>
  <si>
    <t>сеанс-1 иглоук (Мамедов)</t>
  </si>
  <si>
    <t>с 8825</t>
  </si>
  <si>
    <t>осб 8047 0288</t>
  </si>
  <si>
    <t>с 0901</t>
  </si>
  <si>
    <t>атм поликлиника ф</t>
  </si>
  <si>
    <t>с 7000</t>
  </si>
  <si>
    <t>с 3139</t>
  </si>
  <si>
    <t>с 5045</t>
  </si>
  <si>
    <t>самому нуждающемуся</t>
  </si>
  <si>
    <t>с 8986</t>
  </si>
  <si>
    <t>с 3209</t>
  </si>
  <si>
    <t>с 7668</t>
  </si>
  <si>
    <t>осб 8641 0158</t>
  </si>
  <si>
    <t>с 8958</t>
  </si>
  <si>
    <t>с 3378</t>
  </si>
  <si>
    <t>нал(через Эльм)</t>
  </si>
  <si>
    <t>Лена</t>
  </si>
  <si>
    <t>нал(через ма-шер)</t>
  </si>
  <si>
    <t>akela</t>
  </si>
  <si>
    <t>ЛС от марины с кодами</t>
  </si>
  <si>
    <t>27 дек</t>
  </si>
  <si>
    <t>Татьяна Михайлова</t>
  </si>
  <si>
    <t>Эля</t>
  </si>
  <si>
    <t>1440 - заплатила за Граду , к возм от Хис</t>
  </si>
  <si>
    <t>100 - с платежн паролем, вернулось отправителю</t>
  </si>
  <si>
    <t>28 дек</t>
  </si>
  <si>
    <t>с 4190</t>
  </si>
  <si>
    <t>с 2128</t>
  </si>
  <si>
    <t>с 8268</t>
  </si>
  <si>
    <t>комиссия за обнал qiwi (10т)</t>
  </si>
  <si>
    <t>стерилиз (Роз, в Черем)</t>
  </si>
  <si>
    <t>прием, УЗИ</t>
  </si>
  <si>
    <t>c 0368</t>
  </si>
  <si>
    <t>Катя (?)</t>
  </si>
  <si>
    <t>с 3150</t>
  </si>
  <si>
    <t>с 6953</t>
  </si>
  <si>
    <t>с 8625</t>
  </si>
  <si>
    <t>с 6575</t>
  </si>
  <si>
    <t>с 5455</t>
  </si>
  <si>
    <t>с 3177</t>
  </si>
  <si>
    <t>с 6799</t>
  </si>
  <si>
    <t>с 8175</t>
  </si>
  <si>
    <t>с 2510</t>
  </si>
  <si>
    <t>29 дек</t>
  </si>
  <si>
    <t>депозит-7</t>
  </si>
  <si>
    <t>стерилизация (Розовск)</t>
  </si>
  <si>
    <t>конец дек</t>
  </si>
  <si>
    <t>нал(Агнессе)</t>
  </si>
  <si>
    <t>нал(juliap) через Эльбу</t>
  </si>
  <si>
    <t>Карат-2</t>
  </si>
  <si>
    <t>с 3735</t>
  </si>
  <si>
    <t>4000- klyvik (обнал ЯК)</t>
  </si>
  <si>
    <t>с 8489</t>
  </si>
  <si>
    <t>с 7328</t>
  </si>
  <si>
    <t>Елена 544</t>
  </si>
  <si>
    <t>Анфиса</t>
  </si>
  <si>
    <t>Анастасия Федорченко</t>
  </si>
  <si>
    <t>Tekinka007 (Анастасия)</t>
  </si>
  <si>
    <t>cant_take (жж)</t>
  </si>
  <si>
    <t>1000-Гоша,ост- срочники</t>
  </si>
  <si>
    <t>с 7159</t>
  </si>
  <si>
    <t>Ниночка</t>
  </si>
  <si>
    <t>Валери</t>
  </si>
  <si>
    <t>Анна Малкова</t>
  </si>
  <si>
    <t>Александра Петровна</t>
  </si>
  <si>
    <t>Юлия Нечаева</t>
  </si>
  <si>
    <t>Татьяна Поляцкая</t>
  </si>
  <si>
    <t>Ева S</t>
  </si>
  <si>
    <t>Зайка Горошек</t>
  </si>
  <si>
    <t>Ия Федорова</t>
  </si>
  <si>
    <t>Анна Порзунова</t>
  </si>
  <si>
    <t>Татьяна Ященко</t>
  </si>
  <si>
    <t>Елена Ненахова</t>
  </si>
  <si>
    <t>Катерина Соболева</t>
  </si>
  <si>
    <t>Олеся Ковалева</t>
  </si>
  <si>
    <t>Маша (Зеленоград)</t>
  </si>
  <si>
    <t>Елена Рисова</t>
  </si>
  <si>
    <t>Татьяна Черникова</t>
  </si>
  <si>
    <t>Katya Grapes</t>
  </si>
  <si>
    <t>Алина Моисеева</t>
  </si>
  <si>
    <t>Наташа Александрина</t>
  </si>
  <si>
    <t>Светлана Денисова</t>
  </si>
  <si>
    <t>got-horses (Аня)</t>
  </si>
  <si>
    <t>masha-shamraeva</t>
  </si>
  <si>
    <t>Алина Грин</t>
  </si>
  <si>
    <t>Александра Захарова</t>
  </si>
  <si>
    <t xml:space="preserve"> Елена Кашперова (Дмитрий К)</t>
  </si>
  <si>
    <t>срочникам</t>
  </si>
  <si>
    <t>Елена Сахарова</t>
  </si>
  <si>
    <t>Анна Филина</t>
  </si>
  <si>
    <t>Ирина Саблина</t>
  </si>
  <si>
    <t>Marinaa (лоттас)</t>
  </si>
  <si>
    <t>Дина Седунова</t>
  </si>
  <si>
    <t>Татьяна Владимирова</t>
  </si>
  <si>
    <t xml:space="preserve"> Олеандра (Марина К)</t>
  </si>
  <si>
    <t>GnomMari</t>
  </si>
  <si>
    <t>Марина Гилева</t>
  </si>
  <si>
    <t>gurza_z</t>
  </si>
  <si>
    <t>Светлана Егорова</t>
  </si>
  <si>
    <t>УЗИ и анализы крови</t>
  </si>
  <si>
    <t>Тара</t>
  </si>
  <si>
    <t>с 4315</t>
  </si>
  <si>
    <t>осб 5221 0245</t>
  </si>
  <si>
    <t>осб 7970 1675</t>
  </si>
  <si>
    <t>осб 7977 1427</t>
  </si>
  <si>
    <t>с 5187</t>
  </si>
  <si>
    <t>с 8563</t>
  </si>
  <si>
    <t>с 0014</t>
  </si>
  <si>
    <t>с 6301</t>
  </si>
  <si>
    <t>с 0960</t>
  </si>
  <si>
    <t>с 1574</t>
  </si>
  <si>
    <t>Сергей Д</t>
  </si>
  <si>
    <t>с 1910</t>
  </si>
  <si>
    <t>с 9144</t>
  </si>
  <si>
    <t>транс-терминал</t>
  </si>
  <si>
    <t>kassira.net</t>
  </si>
  <si>
    <t>c 1072</t>
  </si>
  <si>
    <t>Сетта</t>
  </si>
  <si>
    <t>15-19 декабря</t>
  </si>
  <si>
    <t>ВЕО от бабки. сами привезли 15 дек? 19 дек ники перевезла во Внуково</t>
  </si>
  <si>
    <t>19-31 декабря</t>
  </si>
  <si>
    <t>ники перев из Вост 19 дек</t>
  </si>
  <si>
    <t>1-19 декабря</t>
  </si>
  <si>
    <t>перев поздно вечером Игорь и MarTina от сантинки/ 16 дек Доша отв в Ваш доктор</t>
  </si>
  <si>
    <t>Дима перевез в Ш 19 дек</t>
  </si>
  <si>
    <t>длинник из Щелково. Привезла Марина 5 окт/ 19 дек Дима перевез в Ш</t>
  </si>
  <si>
    <t>15-22 декабря</t>
  </si>
  <si>
    <t>привезли Юрий и Тома от папы Ларсенок. Умерла 22 дек</t>
  </si>
  <si>
    <t>1-22 декабря</t>
  </si>
  <si>
    <t xml:space="preserve">переех к сантинке 22 дек </t>
  </si>
  <si>
    <t>22-31 декабря</t>
  </si>
  <si>
    <t>Дальма (по 23 дек)</t>
  </si>
  <si>
    <t>Дальма в нов дом 23 дек (с рагнеттой)</t>
  </si>
  <si>
    <t>19-23 декабря</t>
  </si>
  <si>
    <t>привезли нашедшие 19 дек, 23 дек вернулась в стар дом</t>
  </si>
  <si>
    <t>Тос</t>
  </si>
  <si>
    <t>23-31 декабря</t>
  </si>
  <si>
    <t>кобель из ТС с клеймом из 4 цифр, привезла Олеся 23 дек</t>
  </si>
  <si>
    <t>Мартини</t>
  </si>
  <si>
    <t>22-24 декабря</t>
  </si>
  <si>
    <t>22 дек привезла от ОЛьги1977 Агнесса, 24 дек вернулась в старый дом</t>
  </si>
  <si>
    <t>1-25 декабря</t>
  </si>
  <si>
    <t>25 дек перев к антинке (друг Сергея Кухарева и Хис)</t>
  </si>
  <si>
    <t>25-31 декабря</t>
  </si>
  <si>
    <t>прием, анализы крови</t>
  </si>
  <si>
    <t>ЛИНКС перевезла Саяну от Кати 27 дек</t>
  </si>
  <si>
    <t>Ольга1977</t>
  </si>
  <si>
    <t>1-27 декабря</t>
  </si>
  <si>
    <t>27 дек переех от Яны к Кате</t>
  </si>
  <si>
    <t xml:space="preserve">кобель </t>
  </si>
  <si>
    <t>29-31 декабря</t>
  </si>
  <si>
    <t>пожилая сука с Красн Пахры (из под Троицка)</t>
  </si>
  <si>
    <t>от ябеды на операцию, потом к Кате 29 дек</t>
  </si>
  <si>
    <t>1-29 декабря</t>
  </si>
  <si>
    <t>29 дек переех к Кате</t>
  </si>
  <si>
    <t>операц (стерилиз) в Черем</t>
  </si>
  <si>
    <t>Фрост (по 29 дек)</t>
  </si>
  <si>
    <t>переех во Внук 29 дек</t>
  </si>
  <si>
    <t>Ланс</t>
  </si>
  <si>
    <t>вернули хозы 29 дек</t>
  </si>
  <si>
    <t>29 дек переех во Вн, 31 дек - в нов дом</t>
  </si>
  <si>
    <t>Саяна (по 23 дек)</t>
  </si>
  <si>
    <t>23 дек - на стерилиз, потом к Кате</t>
  </si>
  <si>
    <t xml:space="preserve">переех в нов дом 6 дек (Геннадий). </t>
  </si>
  <si>
    <t xml:space="preserve">Каир (по 6 дек) </t>
  </si>
  <si>
    <t>уех на стерилиз 25 ддек</t>
  </si>
  <si>
    <t>Байки</t>
  </si>
  <si>
    <t>антиб и проч по назначениям</t>
  </si>
  <si>
    <t>капельн, растворы и пр</t>
  </si>
  <si>
    <t>нехв леква</t>
  </si>
  <si>
    <t>Анастасия Жукова</t>
  </si>
  <si>
    <t>1500-деньги Поттера, 1200 корм</t>
  </si>
  <si>
    <t>Леди_Винтер (Татьяна Б?)</t>
  </si>
  <si>
    <t>стар хоз Алисы</t>
  </si>
  <si>
    <t>натали8 (лоттас)</t>
  </si>
  <si>
    <t>Лена Ломова (вк)</t>
  </si>
  <si>
    <t>krastilevskaya</t>
  </si>
  <si>
    <t>Юлианна Мейерхольд</t>
  </si>
  <si>
    <t>на ЯК (Сончик)</t>
  </si>
  <si>
    <t>Евгения Степина</t>
  </si>
  <si>
    <t>Татьяна Савельева</t>
  </si>
  <si>
    <t>Самая Счастливая (Юлия Ш?)</t>
  </si>
  <si>
    <t>Лариса Киселева</t>
  </si>
  <si>
    <t xml:space="preserve">Момиче Индиго </t>
  </si>
  <si>
    <t>Гулия Мусаева</t>
  </si>
  <si>
    <t>1000-Гоше, 1000 Коди</t>
  </si>
  <si>
    <t>Марина Гала</t>
  </si>
  <si>
    <t>подруга Султаньи Зайнутдиновой</t>
  </si>
  <si>
    <t>1Guy</t>
  </si>
  <si>
    <t>CHELSEA</t>
  </si>
  <si>
    <t>БАЛАНС на  31 декабря 2012</t>
  </si>
  <si>
    <t>27-31 декабря</t>
  </si>
  <si>
    <t>Байконур</t>
  </si>
  <si>
    <t>Солли (6-15 дек) Ярта (с 15 дек)</t>
  </si>
  <si>
    <t>приех 13 дек</t>
  </si>
  <si>
    <t>13-31 декабря</t>
  </si>
  <si>
    <t>Лилия Хуторцева</t>
  </si>
  <si>
    <t>Светлана Родионова</t>
  </si>
  <si>
    <t>Лариса Анциферова</t>
  </si>
  <si>
    <t>Оксана Травина</t>
  </si>
  <si>
    <t>29-30 ноября</t>
  </si>
  <si>
    <t>прививки</t>
  </si>
  <si>
    <t>Рейсмус Рикс, Фира Цыган</t>
  </si>
  <si>
    <t>Христина</t>
  </si>
  <si>
    <t>Светлана Стефанович</t>
  </si>
  <si>
    <t>Елена</t>
  </si>
  <si>
    <t>Оксана (Ковалева) Олеся К</t>
  </si>
  <si>
    <t>Нона Шегунц</t>
  </si>
  <si>
    <t>Самая счастливая (?)Юлия Ш</t>
  </si>
  <si>
    <t>Дашуля Борисова или Катрин</t>
  </si>
  <si>
    <t>zexx (lottas) Наталья Е</t>
  </si>
  <si>
    <t>La Rey (lottas) Светлана Д</t>
  </si>
  <si>
    <t>олимпия (Нина Ф)</t>
  </si>
  <si>
    <t xml:space="preserve">Глаша </t>
  </si>
  <si>
    <t>Кристина Брикси</t>
  </si>
  <si>
    <t>Маслова-мл.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</si>
</sst>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  <numFmt numFmtId="183" formatCode="0.0"/>
    <numFmt numFmtId="184" formatCode="#,##0.00&quot;р.&quot;"/>
    <numFmt numFmtId="185" formatCode="#,##0.0"/>
    <numFmt numFmtId="186" formatCode="_-* #,##0\ &quot;руб.&quot;_-;\-* #,##0\ &quot;руб.&quot;_-;_-* &quot;-&quot;\ &quot;руб.&quot;_-;_-@_-"/>
    <numFmt numFmtId="187" formatCode="_-* #,##0\ _р_у_б_._-;\-* #,##0\ _р_у_б_._-;_-* &quot;-&quot;\ _р_у_б_._-;_-@_-"/>
    <numFmt numFmtId="188" formatCode="_-* #,##0.00\ &quot;руб.&quot;_-;\-* #,##0.00\ &quot;руб.&quot;_-;_-* &quot;-&quot;??\ &quot;руб.&quot;_-;_-@_-"/>
    <numFmt numFmtId="189" formatCode="_-* #,##0.00\ _р_у_б_._-;\-* #,##0.00\ _р_у_б_._-;_-* &quot;-&quot;??\ _р_у_б_._-;_-@_-"/>
    <numFmt numFmtId="190" formatCode="d\.m\.yyyy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3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3" fontId="3" fillId="33" borderId="11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173" fontId="0" fillId="0" borderId="0" xfId="42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11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0" xfId="358">
      <alignment/>
      <protection/>
    </xf>
    <xf numFmtId="0" fontId="0" fillId="0" borderId="0" xfId="358" applyAlignment="1">
      <alignment horizontal="center"/>
      <protection/>
    </xf>
    <xf numFmtId="0" fontId="0" fillId="0" borderId="0" xfId="358" applyFont="1">
      <alignment/>
      <protection/>
    </xf>
    <xf numFmtId="0" fontId="0" fillId="0" borderId="0" xfId="358" applyFont="1" applyAlignment="1">
      <alignment horizontal="center"/>
      <protection/>
    </xf>
    <xf numFmtId="0" fontId="0" fillId="0" borderId="11" xfId="358" applyFill="1" applyBorder="1">
      <alignment/>
      <protection/>
    </xf>
    <xf numFmtId="0" fontId="0" fillId="0" borderId="11" xfId="358" applyFont="1" applyFill="1" applyBorder="1">
      <alignment/>
      <protection/>
    </xf>
    <xf numFmtId="0" fontId="0" fillId="0" borderId="11" xfId="358" applyFont="1" applyFill="1" applyBorder="1" applyAlignment="1">
      <alignment horizontal="center"/>
      <protection/>
    </xf>
    <xf numFmtId="0" fontId="0" fillId="0" borderId="11" xfId="358" applyBorder="1" applyAlignment="1">
      <alignment horizontal="center"/>
      <protection/>
    </xf>
    <xf numFmtId="175" fontId="0" fillId="0" borderId="0" xfId="184" applyNumberFormat="1" applyAlignment="1">
      <alignment/>
    </xf>
    <xf numFmtId="175" fontId="0" fillId="0" borderId="0" xfId="358" applyNumberFormat="1">
      <alignment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73" fontId="55" fillId="0" borderId="0" xfId="42" applyNumberFormat="1" applyFont="1" applyBorder="1" applyAlignment="1">
      <alignment horizontal="center"/>
    </xf>
    <xf numFmtId="173" fontId="0" fillId="0" borderId="11" xfId="47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1" xfId="281" applyFont="1" applyFill="1" applyBorder="1" applyAlignment="1">
      <alignment horizontal="center"/>
      <protection/>
    </xf>
    <xf numFmtId="0" fontId="0" fillId="0" borderId="11" xfId="286" applyFont="1" applyFill="1" applyBorder="1" applyAlignment="1">
      <alignment horizontal="center"/>
      <protection/>
    </xf>
    <xf numFmtId="1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3" fontId="0" fillId="0" borderId="11" xfId="47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34" borderId="0" xfId="358" applyFill="1">
      <alignment/>
      <protection/>
    </xf>
    <xf numFmtId="173" fontId="55" fillId="0" borderId="0" xfId="0" applyNumberFormat="1" applyFont="1" applyAlignment="1">
      <alignment/>
    </xf>
    <xf numFmtId="0" fontId="0" fillId="0" borderId="11" xfId="358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0" xfId="358" applyFill="1" applyBorder="1">
      <alignment/>
      <protection/>
    </xf>
    <xf numFmtId="0" fontId="0" fillId="0" borderId="14" xfId="358" applyFill="1" applyBorder="1">
      <alignment/>
      <protection/>
    </xf>
    <xf numFmtId="0" fontId="0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left"/>
    </xf>
    <xf numFmtId="173" fontId="0" fillId="0" borderId="11" xfId="0" applyNumberFormat="1" applyBorder="1" applyAlignment="1">
      <alignment/>
    </xf>
    <xf numFmtId="173" fontId="0" fillId="0" borderId="11" xfId="42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358" applyBorder="1">
      <alignment/>
      <protection/>
    </xf>
    <xf numFmtId="16" fontId="0" fillId="37" borderId="12" xfId="0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 horizontal="left"/>
    </xf>
    <xf numFmtId="0" fontId="0" fillId="0" borderId="17" xfId="358" applyFill="1" applyBorder="1" applyAlignment="1">
      <alignment horizontal="center"/>
      <protection/>
    </xf>
    <xf numFmtId="0" fontId="0" fillId="38" borderId="11" xfId="0" applyFill="1" applyBorder="1" applyAlignment="1">
      <alignment/>
    </xf>
    <xf numFmtId="0" fontId="0" fillId="38" borderId="11" xfId="0" applyFill="1" applyBorder="1" applyAlignment="1">
      <alignment horizontal="center"/>
    </xf>
    <xf numFmtId="173" fontId="0" fillId="38" borderId="11" xfId="42" applyNumberFormat="1" applyFont="1" applyFill="1" applyBorder="1" applyAlignment="1">
      <alignment/>
    </xf>
    <xf numFmtId="0" fontId="0" fillId="0" borderId="18" xfId="358" applyFill="1" applyBorder="1" applyAlignment="1">
      <alignment horizontal="center"/>
      <protection/>
    </xf>
    <xf numFmtId="0" fontId="0" fillId="7" borderId="11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8" xfId="358" applyFill="1" applyBorder="1" applyAlignment="1">
      <alignment horizontal="center"/>
      <protection/>
    </xf>
    <xf numFmtId="0" fontId="0" fillId="40" borderId="11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1" xfId="266" applyFont="1" applyFill="1" applyBorder="1" applyAlignment="1">
      <alignment horizontal="left"/>
      <protection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4" xfId="358" applyFill="1" applyBorder="1" applyAlignment="1">
      <alignment horizontal="left"/>
      <protection/>
    </xf>
    <xf numFmtId="0" fontId="0" fillId="41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0" fillId="0" borderId="16" xfId="358" applyFill="1" applyBorder="1" applyAlignment="1">
      <alignment horizontal="center"/>
      <protection/>
    </xf>
    <xf numFmtId="16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16" fontId="2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37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173" fontId="3" fillId="0" borderId="11" xfId="42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41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173" fontId="0" fillId="0" borderId="11" xfId="42" applyNumberFormat="1" applyFont="1" applyFill="1" applyBorder="1" applyAlignment="1">
      <alignment horizontal="right"/>
    </xf>
    <xf numFmtId="0" fontId="0" fillId="41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358" applyBorder="1">
      <alignment/>
      <protection/>
    </xf>
    <xf numFmtId="0" fontId="0" fillId="39" borderId="2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23" xfId="358" applyFill="1" applyBorder="1" applyAlignment="1">
      <alignment horizontal="center"/>
      <protection/>
    </xf>
    <xf numFmtId="0" fontId="0" fillId="39" borderId="22" xfId="358" applyFill="1" applyBorder="1" applyAlignment="1">
      <alignment horizontal="center"/>
      <protection/>
    </xf>
    <xf numFmtId="0" fontId="0" fillId="39" borderId="24" xfId="358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0" borderId="27" xfId="358" applyFill="1" applyBorder="1" applyAlignment="1">
      <alignment horizontal="center"/>
      <protection/>
    </xf>
    <xf numFmtId="0" fontId="0" fillId="0" borderId="22" xfId="358" applyFill="1" applyBorder="1" applyAlignment="1">
      <alignment horizontal="center"/>
      <protection/>
    </xf>
    <xf numFmtId="16" fontId="0" fillId="44" borderId="12" xfId="0" applyNumberFormat="1" applyFont="1" applyFill="1" applyBorder="1" applyAlignment="1">
      <alignment/>
    </xf>
    <xf numFmtId="0" fontId="0" fillId="7" borderId="21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left"/>
    </xf>
    <xf numFmtId="173" fontId="0" fillId="37" borderId="12" xfId="42" applyNumberFormat="1" applyFont="1" applyFill="1" applyBorder="1" applyAlignment="1">
      <alignment horizontal="right"/>
    </xf>
    <xf numFmtId="16" fontId="0" fillId="0" borderId="12" xfId="0" applyNumberFormat="1" applyFont="1" applyFill="1" applyBorder="1" applyAlignment="1">
      <alignment horizontal="left"/>
    </xf>
    <xf numFmtId="173" fontId="0" fillId="0" borderId="12" xfId="0" applyNumberFormat="1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42" applyNumberFormat="1" applyFont="1" applyFill="1" applyBorder="1" applyAlignment="1">
      <alignment horizontal="center"/>
    </xf>
    <xf numFmtId="173" fontId="15" fillId="0" borderId="20" xfId="0" applyNumberFormat="1" applyFont="1" applyFill="1" applyBorder="1" applyAlignment="1">
      <alignment horizontal="center"/>
    </xf>
    <xf numFmtId="173" fontId="15" fillId="0" borderId="28" xfId="0" applyNumberFormat="1" applyFont="1" applyBorder="1" applyAlignment="1">
      <alignment horizontal="center"/>
    </xf>
    <xf numFmtId="1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286" applyFont="1" applyFill="1" applyBorder="1" applyAlignment="1">
      <alignment horizontal="center"/>
      <protection/>
    </xf>
    <xf numFmtId="0" fontId="0" fillId="0" borderId="14" xfId="286" applyFont="1" applyFill="1" applyBorder="1" applyAlignment="1">
      <alignment horizontal="center"/>
      <protection/>
    </xf>
    <xf numFmtId="16" fontId="0" fillId="0" borderId="11" xfId="0" applyNumberFormat="1" applyFont="1" applyFill="1" applyBorder="1" applyAlignment="1">
      <alignment horizontal="left"/>
    </xf>
    <xf numFmtId="173" fontId="0" fillId="0" borderId="11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173" fontId="1" fillId="4" borderId="28" xfId="0" applyNumberFormat="1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0" fontId="0" fillId="15" borderId="18" xfId="358" applyFill="1" applyBorder="1" applyAlignment="1">
      <alignment horizontal="center"/>
      <protection/>
    </xf>
    <xf numFmtId="0" fontId="0" fillId="40" borderId="11" xfId="0" applyFill="1" applyBorder="1" applyAlignment="1">
      <alignment horizontal="center"/>
    </xf>
    <xf numFmtId="173" fontId="0" fillId="0" borderId="12" xfId="42" applyNumberFormat="1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" fontId="0" fillId="0" borderId="19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3" fontId="0" fillId="0" borderId="23" xfId="42" applyNumberFormat="1" applyFont="1" applyFill="1" applyBorder="1" applyAlignment="1">
      <alignment horizontal="center"/>
    </xf>
    <xf numFmtId="173" fontId="0" fillId="0" borderId="23" xfId="42" applyNumberFormat="1" applyFont="1" applyFill="1" applyBorder="1" applyAlignment="1">
      <alignment horizontal="left"/>
    </xf>
    <xf numFmtId="0" fontId="0" fillId="39" borderId="18" xfId="358" applyFill="1" applyBorder="1" applyAlignment="1">
      <alignment horizontal="left"/>
      <protection/>
    </xf>
    <xf numFmtId="0" fontId="0" fillId="15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0" fillId="0" borderId="11" xfId="282" applyFont="1" applyFill="1" applyBorder="1" applyAlignment="1">
      <alignment horizontal="center"/>
      <protection/>
    </xf>
    <xf numFmtId="0" fontId="0" fillId="0" borderId="11" xfId="287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9" borderId="16" xfId="358" applyFill="1" applyBorder="1" applyAlignment="1">
      <alignment horizontal="left"/>
      <protection/>
    </xf>
    <xf numFmtId="0" fontId="0" fillId="0" borderId="11" xfId="345" applyBorder="1">
      <alignment/>
      <protection/>
    </xf>
    <xf numFmtId="1" fontId="0" fillId="0" borderId="12" xfId="0" applyNumberFormat="1" applyFont="1" applyFill="1" applyBorder="1" applyAlignment="1">
      <alignment horizontal="center"/>
    </xf>
    <xf numFmtId="0" fontId="0" fillId="39" borderId="16" xfId="358" applyFill="1" applyBorder="1" applyAlignment="1">
      <alignment horizontal="center"/>
      <protection/>
    </xf>
    <xf numFmtId="0" fontId="0" fillId="35" borderId="11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left"/>
    </xf>
    <xf numFmtId="0" fontId="14" fillId="0" borderId="11" xfId="330" applyBorder="1" applyAlignment="1">
      <alignment horizontal="center"/>
      <protection/>
    </xf>
    <xf numFmtId="0" fontId="0" fillId="9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9" borderId="21" xfId="0" applyFont="1" applyFill="1" applyBorder="1" applyAlignment="1">
      <alignment horizontal="center"/>
    </xf>
    <xf numFmtId="16" fontId="0" fillId="36" borderId="12" xfId="0" applyNumberFormat="1" applyFont="1" applyFill="1" applyBorder="1" applyAlignment="1">
      <alignment horizontal="left"/>
    </xf>
    <xf numFmtId="173" fontId="0" fillId="36" borderId="11" xfId="0" applyNumberFormat="1" applyFill="1" applyBorder="1" applyAlignment="1">
      <alignment horizontal="center"/>
    </xf>
    <xf numFmtId="0" fontId="2" fillId="36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left"/>
    </xf>
    <xf numFmtId="173" fontId="0" fillId="36" borderId="11" xfId="42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left" wrapText="1"/>
    </xf>
    <xf numFmtId="173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/>
    </xf>
    <xf numFmtId="16" fontId="0" fillId="39" borderId="12" xfId="0" applyNumberFormat="1" applyFont="1" applyFill="1" applyBorder="1" applyAlignment="1">
      <alignment horizontal="left"/>
    </xf>
    <xf numFmtId="0" fontId="0" fillId="39" borderId="12" xfId="0" applyFont="1" applyFill="1" applyBorder="1" applyAlignment="1">
      <alignment horizontal="center"/>
    </xf>
    <xf numFmtId="173" fontId="0" fillId="39" borderId="11" xfId="0" applyNumberFormat="1" applyFill="1" applyBorder="1" applyAlignment="1">
      <alignment horizontal="center"/>
    </xf>
    <xf numFmtId="173" fontId="0" fillId="39" borderId="11" xfId="42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39" borderId="12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173" fontId="0" fillId="39" borderId="23" xfId="42" applyNumberFormat="1" applyFont="1" applyFill="1" applyBorder="1" applyAlignment="1">
      <alignment horizontal="center"/>
    </xf>
    <xf numFmtId="0" fontId="2" fillId="39" borderId="12" xfId="0" applyFont="1" applyFill="1" applyBorder="1" applyAlignment="1">
      <alignment horizontal="left"/>
    </xf>
    <xf numFmtId="173" fontId="0" fillId="39" borderId="23" xfId="42" applyNumberFormat="1" applyFont="1" applyFill="1" applyBorder="1" applyAlignment="1">
      <alignment horizontal="left"/>
    </xf>
    <xf numFmtId="16" fontId="0" fillId="0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wrapText="1"/>
    </xf>
    <xf numFmtId="16" fontId="0" fillId="46" borderId="12" xfId="0" applyNumberFormat="1" applyFont="1" applyFill="1" applyBorder="1" applyAlignment="1">
      <alignment horizontal="left"/>
    </xf>
    <xf numFmtId="0" fontId="9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4" fillId="0" borderId="12" xfId="330" applyBorder="1" applyAlignment="1">
      <alignment horizontal="center"/>
      <protection/>
    </xf>
    <xf numFmtId="49" fontId="16" fillId="0" borderId="30" xfId="0" applyNumberFormat="1" applyFont="1" applyBorder="1" applyAlignment="1">
      <alignment horizontal="center" vertical="top" wrapText="1"/>
    </xf>
    <xf numFmtId="49" fontId="16" fillId="36" borderId="30" xfId="0" applyNumberFormat="1" applyFont="1" applyFill="1" applyBorder="1" applyAlignment="1">
      <alignment horizontal="center" vertical="top" wrapText="1"/>
    </xf>
    <xf numFmtId="49" fontId="16" fillId="0" borderId="31" xfId="0" applyNumberFormat="1" applyFont="1" applyBorder="1" applyAlignment="1">
      <alignment horizontal="center" vertical="top" wrapText="1"/>
    </xf>
    <xf numFmtId="49" fontId="16" fillId="0" borderId="3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44" borderId="31" xfId="0" applyNumberFormat="1" applyFont="1" applyFill="1" applyBorder="1" applyAlignment="1">
      <alignment horizontal="center" vertical="top" wrapText="1"/>
    </xf>
    <xf numFmtId="49" fontId="16" fillId="44" borderId="11" xfId="0" applyNumberFormat="1" applyFont="1" applyFill="1" applyBorder="1" applyAlignment="1">
      <alignment horizontal="center" vertical="top" wrapText="1"/>
    </xf>
    <xf numFmtId="0" fontId="0" fillId="10" borderId="12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173" fontId="1" fillId="0" borderId="28" xfId="42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10" borderId="19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173" fontId="0" fillId="36" borderId="11" xfId="42" applyNumberFormat="1" applyFont="1" applyFill="1" applyBorder="1" applyAlignment="1">
      <alignment horizontal="left"/>
    </xf>
    <xf numFmtId="0" fontId="14" fillId="36" borderId="11" xfId="330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0" borderId="17" xfId="358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286" applyFont="1" applyFill="1" applyBorder="1" applyAlignment="1">
      <alignment horizontal="center"/>
      <protection/>
    </xf>
    <xf numFmtId="0" fontId="0" fillId="0" borderId="14" xfId="286" applyFont="1" applyFill="1" applyBorder="1" applyAlignment="1">
      <alignment horizontal="center"/>
      <protection/>
    </xf>
  </cellXfs>
  <cellStyles count="3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3 10" xfId="48"/>
    <cellStyle name="Comma 13 11" xfId="49"/>
    <cellStyle name="Comma 13 11 2" xfId="50"/>
    <cellStyle name="Comma 13 12" xfId="51"/>
    <cellStyle name="Comma 13 12 2" xfId="52"/>
    <cellStyle name="Comma 13 13" xfId="53"/>
    <cellStyle name="Comma 13 13 2" xfId="54"/>
    <cellStyle name="Comma 13 14" xfId="55"/>
    <cellStyle name="Comma 13 14 2" xfId="56"/>
    <cellStyle name="Comma 13 15" xfId="57"/>
    <cellStyle name="Comma 13 2" xfId="58"/>
    <cellStyle name="Comma 13 3" xfId="59"/>
    <cellStyle name="Comma 13 4" xfId="60"/>
    <cellStyle name="Comma 13 5" xfId="61"/>
    <cellStyle name="Comma 13 6" xfId="62"/>
    <cellStyle name="Comma 13 7" xfId="63"/>
    <cellStyle name="Comma 13 8" xfId="64"/>
    <cellStyle name="Comma 13 9" xfId="65"/>
    <cellStyle name="Comma 14" xfId="66"/>
    <cellStyle name="Comma 15" xfId="67"/>
    <cellStyle name="Comma 16" xfId="68"/>
    <cellStyle name="Comma 17" xfId="69"/>
    <cellStyle name="Comma 18" xfId="70"/>
    <cellStyle name="Comma 19" xfId="71"/>
    <cellStyle name="Comma 2" xfId="72"/>
    <cellStyle name="Comma 2 2" xfId="73"/>
    <cellStyle name="Comma 2 2 2" xfId="74"/>
    <cellStyle name="Comma 2 3" xfId="75"/>
    <cellStyle name="Comma 2 4" xfId="76"/>
    <cellStyle name="Comma 2 4 2" xfId="77"/>
    <cellStyle name="Comma 2 5" xfId="78"/>
    <cellStyle name="Comma 2 5 2" xfId="79"/>
    <cellStyle name="Comma 2 6" xfId="80"/>
    <cellStyle name="Comma 2 6 2" xfId="81"/>
    <cellStyle name="Comma 2 7" xfId="82"/>
    <cellStyle name="Comma 2 7 2" xfId="83"/>
    <cellStyle name="Comma 2 8" xfId="84"/>
    <cellStyle name="Comma 20" xfId="85"/>
    <cellStyle name="Comma 21" xfId="86"/>
    <cellStyle name="Comma 22" xfId="87"/>
    <cellStyle name="Comma 23" xfId="88"/>
    <cellStyle name="Comma 24" xfId="89"/>
    <cellStyle name="Comma 24 2" xfId="90"/>
    <cellStyle name="Comma 24 3" xfId="91"/>
    <cellStyle name="Comma 24 4" xfId="92"/>
    <cellStyle name="Comma 24 5" xfId="93"/>
    <cellStyle name="Comma 24 5 2" xfId="94"/>
    <cellStyle name="Comma 24 6" xfId="95"/>
    <cellStyle name="Comma 24 6 2" xfId="96"/>
    <cellStyle name="Comma 24 7" xfId="97"/>
    <cellStyle name="Comma 24 7 2" xfId="98"/>
    <cellStyle name="Comma 24 8" xfId="99"/>
    <cellStyle name="Comma 24 8 2" xfId="100"/>
    <cellStyle name="Comma 25" xfId="101"/>
    <cellStyle name="Comma 26" xfId="102"/>
    <cellStyle name="Comma 27" xfId="103"/>
    <cellStyle name="Comma 28" xfId="104"/>
    <cellStyle name="Comma 29" xfId="105"/>
    <cellStyle name="Comma 3" xfId="106"/>
    <cellStyle name="Comma 3 2" xfId="107"/>
    <cellStyle name="Comma 3 2 2" xfId="108"/>
    <cellStyle name="Comma 3 3" xfId="109"/>
    <cellStyle name="Comma 30" xfId="110"/>
    <cellStyle name="Comma 31" xfId="111"/>
    <cellStyle name="Comma 32" xfId="112"/>
    <cellStyle name="Comma 33" xfId="113"/>
    <cellStyle name="Comma 34" xfId="114"/>
    <cellStyle name="Comma 35" xfId="115"/>
    <cellStyle name="Comma 36" xfId="116"/>
    <cellStyle name="Comma 37" xfId="117"/>
    <cellStyle name="Comma 38" xfId="118"/>
    <cellStyle name="Comma 38 2" xfId="119"/>
    <cellStyle name="Comma 39" xfId="120"/>
    <cellStyle name="Comma 4" xfId="121"/>
    <cellStyle name="Comma 4 2" xfId="122"/>
    <cellStyle name="Comma 4 3" xfId="123"/>
    <cellStyle name="Comma 4 3 2" xfId="124"/>
    <cellStyle name="Comma 40" xfId="125"/>
    <cellStyle name="Comma 40 2" xfId="126"/>
    <cellStyle name="Comma 41" xfId="127"/>
    <cellStyle name="Comma 41 2" xfId="128"/>
    <cellStyle name="Comma 42" xfId="129"/>
    <cellStyle name="Comma 43" xfId="130"/>
    <cellStyle name="Comma 44" xfId="131"/>
    <cellStyle name="Comma 44 2" xfId="132"/>
    <cellStyle name="Comma 45" xfId="133"/>
    <cellStyle name="Comma 45 2" xfId="134"/>
    <cellStyle name="Comma 46" xfId="135"/>
    <cellStyle name="Comma 46 2" xfId="136"/>
    <cellStyle name="Comma 47" xfId="137"/>
    <cellStyle name="Comma 48" xfId="138"/>
    <cellStyle name="Comma 48 2" xfId="139"/>
    <cellStyle name="Comma 49" xfId="140"/>
    <cellStyle name="Comma 49 2" xfId="141"/>
    <cellStyle name="Comma 5" xfId="142"/>
    <cellStyle name="Comma 50" xfId="143"/>
    <cellStyle name="Comma 50 2" xfId="144"/>
    <cellStyle name="Comma 51" xfId="145"/>
    <cellStyle name="Comma 51 2" xfId="146"/>
    <cellStyle name="Comma 52" xfId="147"/>
    <cellStyle name="Comma 52 2" xfId="148"/>
    <cellStyle name="Comma 53" xfId="149"/>
    <cellStyle name="Comma 53 2" xfId="150"/>
    <cellStyle name="Comma 54" xfId="151"/>
    <cellStyle name="Comma 54 2" xfId="152"/>
    <cellStyle name="Comma 55" xfId="153"/>
    <cellStyle name="Comma 55 2" xfId="154"/>
    <cellStyle name="Comma 56" xfId="155"/>
    <cellStyle name="Comma 56 2" xfId="156"/>
    <cellStyle name="Comma 57" xfId="157"/>
    <cellStyle name="Comma 57 2" xfId="158"/>
    <cellStyle name="Comma 58" xfId="159"/>
    <cellStyle name="Comma 58 2" xfId="160"/>
    <cellStyle name="Comma 59" xfId="161"/>
    <cellStyle name="Comma 59 2" xfId="162"/>
    <cellStyle name="Comma 6" xfId="163"/>
    <cellStyle name="Comma 60" xfId="164"/>
    <cellStyle name="Comma 60 2" xfId="165"/>
    <cellStyle name="Comma 61" xfId="166"/>
    <cellStyle name="Comma 61 2" xfId="167"/>
    <cellStyle name="Comma 62" xfId="168"/>
    <cellStyle name="Comma 62 2" xfId="169"/>
    <cellStyle name="Comma 63" xfId="170"/>
    <cellStyle name="Comma 63 2" xfId="171"/>
    <cellStyle name="Comma 64" xfId="172"/>
    <cellStyle name="Comma 7" xfId="173"/>
    <cellStyle name="Comma 7 2" xfId="174"/>
    <cellStyle name="Comma 7 2 2" xfId="175"/>
    <cellStyle name="Comma 7 3" xfId="176"/>
    <cellStyle name="Comma 7 3 2" xfId="177"/>
    <cellStyle name="Comma 7 4" xfId="178"/>
    <cellStyle name="Comma 7 4 2" xfId="179"/>
    <cellStyle name="Comma 7 5" xfId="180"/>
    <cellStyle name="Comma 7 5 2" xfId="181"/>
    <cellStyle name="Comma 8" xfId="182"/>
    <cellStyle name="Comma 9" xfId="183"/>
    <cellStyle name="Comma_Book1" xfId="184"/>
    <cellStyle name="Currency" xfId="185"/>
    <cellStyle name="Currency [0]" xfId="186"/>
    <cellStyle name="Explanatory Text" xfId="187"/>
    <cellStyle name="Followed Hyperlink" xfId="188"/>
    <cellStyle name="Good" xfId="189"/>
    <cellStyle name="Heading 1" xfId="190"/>
    <cellStyle name="Heading 2" xfId="191"/>
    <cellStyle name="Heading 3" xfId="192"/>
    <cellStyle name="Heading 4" xfId="193"/>
    <cellStyle name="Hyperlink" xfId="194"/>
    <cellStyle name="Hyperlink 10" xfId="195"/>
    <cellStyle name="Hyperlink 11" xfId="196"/>
    <cellStyle name="Hyperlink 12" xfId="197"/>
    <cellStyle name="Hyperlink 13" xfId="198"/>
    <cellStyle name="Hyperlink 14" xfId="199"/>
    <cellStyle name="Hyperlink 15" xfId="200"/>
    <cellStyle name="Hyperlink 16" xfId="201"/>
    <cellStyle name="Hyperlink 17" xfId="202"/>
    <cellStyle name="Hyperlink 18" xfId="203"/>
    <cellStyle name="Hyperlink 19" xfId="204"/>
    <cellStyle name="Hyperlink 2" xfId="205"/>
    <cellStyle name="Hyperlink 2 2" xfId="206"/>
    <cellStyle name="Hyperlink 20" xfId="207"/>
    <cellStyle name="Hyperlink 21" xfId="208"/>
    <cellStyle name="Hyperlink 22" xfId="209"/>
    <cellStyle name="Hyperlink 23" xfId="210"/>
    <cellStyle name="Hyperlink 24" xfId="211"/>
    <cellStyle name="Hyperlink 3" xfId="212"/>
    <cellStyle name="Hyperlink 4" xfId="213"/>
    <cellStyle name="Hyperlink 5" xfId="214"/>
    <cellStyle name="Hyperlink 6" xfId="215"/>
    <cellStyle name="Hyperlink 7" xfId="216"/>
    <cellStyle name="Hyperlink 8" xfId="217"/>
    <cellStyle name="Hyperlink 9" xfId="218"/>
    <cellStyle name="Input" xfId="219"/>
    <cellStyle name="Linked Cell" xfId="220"/>
    <cellStyle name="Neutral" xfId="221"/>
    <cellStyle name="Normal 10" xfId="222"/>
    <cellStyle name="Normal 11" xfId="223"/>
    <cellStyle name="Normal 12" xfId="224"/>
    <cellStyle name="Normal 13" xfId="225"/>
    <cellStyle name="Normal 13 2" xfId="226"/>
    <cellStyle name="Normal 13 3" xfId="227"/>
    <cellStyle name="Normal 13 4" xfId="228"/>
    <cellStyle name="Normal 13 5" xfId="229"/>
    <cellStyle name="Normal 13 5 2" xfId="230"/>
    <cellStyle name="Normal 13 6" xfId="231"/>
    <cellStyle name="Normal 13 6 2" xfId="232"/>
    <cellStyle name="Normal 13 7" xfId="233"/>
    <cellStyle name="Normal 13 7 2" xfId="234"/>
    <cellStyle name="Normal 13 8" xfId="235"/>
    <cellStyle name="Normal 13 8 2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19 3" xfId="244"/>
    <cellStyle name="Normal 19 4" xfId="245"/>
    <cellStyle name="Normal 19 5" xfId="246"/>
    <cellStyle name="Normal 19 5 2" xfId="247"/>
    <cellStyle name="Normal 19 6" xfId="248"/>
    <cellStyle name="Normal 19 6 2" xfId="249"/>
    <cellStyle name="Normal 19 7" xfId="250"/>
    <cellStyle name="Normal 19 7 2" xfId="251"/>
    <cellStyle name="Normal 19 8" xfId="252"/>
    <cellStyle name="Normal 19 8 2" xfId="253"/>
    <cellStyle name="Normal 2" xfId="254"/>
    <cellStyle name="Normal 2 2" xfId="255"/>
    <cellStyle name="Normal 2 2 2" xfId="256"/>
    <cellStyle name="Normal 2 2 3" xfId="257"/>
    <cellStyle name="Normal 2 3" xfId="258"/>
    <cellStyle name="Normal 2 3 2" xfId="259"/>
    <cellStyle name="Normal 2 4" xfId="260"/>
    <cellStyle name="Normal 2 4 2" xfId="261"/>
    <cellStyle name="Normal 2 5" xfId="262"/>
    <cellStyle name="Normal 2 5 2" xfId="263"/>
    <cellStyle name="Normal 2 6" xfId="264"/>
    <cellStyle name="Normal 2 6 2" xfId="265"/>
    <cellStyle name="Normal 2 7" xfId="266"/>
    <cellStyle name="Normal 2 7 2" xfId="267"/>
    <cellStyle name="Normal 2 8" xfId="268"/>
    <cellStyle name="Normal 2 8 2" xfId="269"/>
    <cellStyle name="Normal 2 9" xfId="270"/>
    <cellStyle name="Normal 20" xfId="271"/>
    <cellStyle name="Normal 21" xfId="272"/>
    <cellStyle name="Normal 22" xfId="273"/>
    <cellStyle name="Normal 22 2" xfId="274"/>
    <cellStyle name="Normal 22 3" xfId="275"/>
    <cellStyle name="Normal 22 4" xfId="276"/>
    <cellStyle name="Normal 23" xfId="277"/>
    <cellStyle name="Normal 23 2" xfId="278"/>
    <cellStyle name="Normal 23 3" xfId="279"/>
    <cellStyle name="Normal 23 4" xfId="280"/>
    <cellStyle name="Normal 24" xfId="281"/>
    <cellStyle name="Normal 24 2" xfId="282"/>
    <cellStyle name="Normal 24 3" xfId="283"/>
    <cellStyle name="Normal 24 4" xfId="284"/>
    <cellStyle name="Normal 24 5" xfId="285"/>
    <cellStyle name="Normal 25" xfId="286"/>
    <cellStyle name="Normal 25 2" xfId="287"/>
    <cellStyle name="Normal 25 3" xfId="288"/>
    <cellStyle name="Normal 25 4" xfId="289"/>
    <cellStyle name="Normal 26" xfId="290"/>
    <cellStyle name="Normal 27" xfId="291"/>
    <cellStyle name="Normal 28" xfId="292"/>
    <cellStyle name="Normal 29" xfId="293"/>
    <cellStyle name="Normal 3" xfId="294"/>
    <cellStyle name="Normal 3 2" xfId="295"/>
    <cellStyle name="Normal 3 3" xfId="296"/>
    <cellStyle name="Normal 3 3 2" xfId="297"/>
    <cellStyle name="Normal 3 4" xfId="298"/>
    <cellStyle name="Normal 30" xfId="299"/>
    <cellStyle name="Normal 31" xfId="300"/>
    <cellStyle name="Normal 32" xfId="301"/>
    <cellStyle name="Normal 33" xfId="302"/>
    <cellStyle name="Normal 33 2" xfId="303"/>
    <cellStyle name="Normal 34" xfId="304"/>
    <cellStyle name="Normal 34 2" xfId="305"/>
    <cellStyle name="Normal 35" xfId="306"/>
    <cellStyle name="Normal 35 2" xfId="307"/>
    <cellStyle name="Normal 36" xfId="308"/>
    <cellStyle name="Normal 36 2" xfId="309"/>
    <cellStyle name="Normal 37" xfId="310"/>
    <cellStyle name="Normal 37 2" xfId="311"/>
    <cellStyle name="Normal 38" xfId="312"/>
    <cellStyle name="Normal 38 2" xfId="313"/>
    <cellStyle name="Normal 39" xfId="314"/>
    <cellStyle name="Normal 39 2" xfId="315"/>
    <cellStyle name="Normal 4" xfId="316"/>
    <cellStyle name="Normal 40" xfId="317"/>
    <cellStyle name="Normal 40 2" xfId="318"/>
    <cellStyle name="Normal 41" xfId="319"/>
    <cellStyle name="Normal 41 2" xfId="320"/>
    <cellStyle name="Normal 42" xfId="321"/>
    <cellStyle name="Normal 42 2" xfId="322"/>
    <cellStyle name="Normal 43" xfId="323"/>
    <cellStyle name="Normal 44" xfId="324"/>
    <cellStyle name="Normal 44 2" xfId="325"/>
    <cellStyle name="Normal 45" xfId="326"/>
    <cellStyle name="Normal 45 2" xfId="327"/>
    <cellStyle name="Normal 46" xfId="328"/>
    <cellStyle name="Normal 46 2" xfId="329"/>
    <cellStyle name="Normal 47" xfId="330"/>
    <cellStyle name="Normal 48" xfId="331"/>
    <cellStyle name="Normal 48 2" xfId="332"/>
    <cellStyle name="Normal 49" xfId="333"/>
    <cellStyle name="Normal 49 2" xfId="334"/>
    <cellStyle name="Normal 5" xfId="335"/>
    <cellStyle name="Normal 50" xfId="336"/>
    <cellStyle name="Normal 51" xfId="337"/>
    <cellStyle name="Normal 51 2" xfId="338"/>
    <cellStyle name="Normal 52" xfId="339"/>
    <cellStyle name="Normal 52 2" xfId="340"/>
    <cellStyle name="Normal 53" xfId="341"/>
    <cellStyle name="Normal 53 2" xfId="342"/>
    <cellStyle name="Normal 54" xfId="343"/>
    <cellStyle name="Normal 55" xfId="344"/>
    <cellStyle name="Normal 56" xfId="345"/>
    <cellStyle name="Normal 6" xfId="346"/>
    <cellStyle name="Normal 7" xfId="347"/>
    <cellStyle name="Normal 8" xfId="348"/>
    <cellStyle name="Normal 9" xfId="349"/>
    <cellStyle name="Normal 9 2" xfId="350"/>
    <cellStyle name="Normal 9 2 2" xfId="351"/>
    <cellStyle name="Normal 9 3" xfId="352"/>
    <cellStyle name="Normal 9 3 2" xfId="353"/>
    <cellStyle name="Normal 9 4" xfId="354"/>
    <cellStyle name="Normal 9 4 2" xfId="355"/>
    <cellStyle name="Normal 9 5" xfId="356"/>
    <cellStyle name="Normal 9 5 2" xfId="357"/>
    <cellStyle name="Normal_Book1" xfId="358"/>
    <cellStyle name="Note" xfId="359"/>
    <cellStyle name="Output" xfId="360"/>
    <cellStyle name="Percent" xfId="361"/>
    <cellStyle name="Title" xfId="362"/>
    <cellStyle name="Total" xfId="363"/>
    <cellStyle name="Warning Text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oney.yandex.ru/shop.xml?scid=336&amp;payment-id=302725435148045465" TargetMode="External" /><Relationship Id="rId3" Type="http://schemas.openxmlformats.org/officeDocument/2006/relationships/hyperlink" Target="https://money.yandex.ru/shop.xml?scid=336&amp;payment-id=302725435148045465" TargetMode="External" /><Relationship Id="rId4" Type="http://schemas.openxmlformats.org/officeDocument/2006/relationships/hyperlink" Target="https://money.yandex.ru/shop.xml?scid=335&amp;payment-id=302639951095042436" TargetMode="External" /><Relationship Id="rId5" Type="http://schemas.openxmlformats.org/officeDocument/2006/relationships/hyperlink" Target="https://money.yandex.ru/shop.xml?scid=335&amp;payment-id=302639951095042436" TargetMode="External" /><Relationship Id="rId6" Type="http://schemas.openxmlformats.org/officeDocument/2006/relationships/hyperlink" Target="https://money.yandex.ru/shop.xml?scid=336&amp;payment-id=302639704764042436" TargetMode="External" /><Relationship Id="rId7" Type="http://schemas.openxmlformats.org/officeDocument/2006/relationships/hyperlink" Target="https://money.yandex.ru/shop.xml?scid=336&amp;payment-id=302639704764042436" TargetMode="External" /><Relationship Id="rId8" Type="http://schemas.openxmlformats.org/officeDocument/2006/relationships/hyperlink" Target="https://money.yandex.ru/shop.xml?scid=335&amp;payment-id=302639516302041483" TargetMode="External" /><Relationship Id="rId9" Type="http://schemas.openxmlformats.org/officeDocument/2006/relationships/hyperlink" Target="https://money.yandex.ru/shop.xml?scid=335&amp;payment-id=302639516302041483" TargetMode="External" /><Relationship Id="rId10" Type="http://schemas.openxmlformats.org/officeDocument/2006/relationships/image" Target="../media/image2.png" /><Relationship Id="rId11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2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3" Type="http://schemas.openxmlformats.org/officeDocument/2006/relationships/hyperlink" Target="https://money.yandex.ru/shop.xml?scid=335&amp;payment-id=302428485618042436" TargetMode="External" /><Relationship Id="rId14" Type="http://schemas.openxmlformats.org/officeDocument/2006/relationships/hyperlink" Target="https://money.yandex.ru/shop.xml?scid=335&amp;payment-id=302428485618042436" TargetMode="External" /><Relationship Id="rId15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6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7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8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9" Type="http://schemas.openxmlformats.org/officeDocument/2006/relationships/hyperlink" Target="https://money.yandex.ru/shop.xml?scid=767&amp;payment-id=301986643262055561" TargetMode="External" /><Relationship Id="rId20" Type="http://schemas.openxmlformats.org/officeDocument/2006/relationships/hyperlink" Target="https://money.yandex.ru/shop.xml?scid=767&amp;payment-id=301986643262055561" TargetMode="External" /><Relationship Id="rId21" Type="http://schemas.openxmlformats.org/officeDocument/2006/relationships/hyperlink" Target="https://money.yandex.ru/shop.xml?scid=335&amp;payment-id=301925919586042436" TargetMode="External" /><Relationship Id="rId22" Type="http://schemas.openxmlformats.org/officeDocument/2006/relationships/hyperlink" Target="https://money.yandex.ru/shop.xml?scid=335&amp;payment-id=301925919586042436" TargetMode="External" /><Relationship Id="rId23" Type="http://schemas.openxmlformats.org/officeDocument/2006/relationships/hyperlink" Target="https://money.yandex.ru/shop.xml?scid=335&amp;payment-id=301568733301042436" TargetMode="External" /><Relationship Id="rId24" Type="http://schemas.openxmlformats.org/officeDocument/2006/relationships/hyperlink" Target="https://money.yandex.ru/shop.xml?scid=335&amp;payment-id=301568733301042436" TargetMode="External" /><Relationship Id="rId25" Type="http://schemas.openxmlformats.org/officeDocument/2006/relationships/hyperlink" Target="https://money.yandex.ru/shop.xml?scid=335&amp;payment-id=301568453282034800" TargetMode="External" /><Relationship Id="rId26" Type="http://schemas.openxmlformats.org/officeDocument/2006/relationships/hyperlink" Target="https://money.yandex.ru/shop.xml?scid=335&amp;payment-id=301568453282034800" TargetMode="External" /><Relationship Id="rId27" Type="http://schemas.openxmlformats.org/officeDocument/2006/relationships/hyperlink" Target="https://money.yandex.ru/shop.xml?scid=343&amp;payment-id=311331885288045561" TargetMode="External" /><Relationship Id="rId28" Type="http://schemas.openxmlformats.org/officeDocument/2006/relationships/hyperlink" Target="https://money.yandex.ru/shop.xml?scid=343&amp;payment-id=311331885288045561" TargetMode="External" /><Relationship Id="rId29" Type="http://schemas.openxmlformats.org/officeDocument/2006/relationships/hyperlink" Target="https://money.yandex.ru/shop.xml?scid=336&amp;payment-id=311331778913045785" TargetMode="External" /><Relationship Id="rId30" Type="http://schemas.openxmlformats.org/officeDocument/2006/relationships/hyperlink" Target="https://money.yandex.ru/shop.xml?scid=336&amp;payment-id=311331778913045785" TargetMode="External" /><Relationship Id="rId31" Type="http://schemas.openxmlformats.org/officeDocument/2006/relationships/hyperlink" Target="https://money.yandex.ru/shop.xml?scid=767&amp;payment-id=310748014523082059" TargetMode="External" /><Relationship Id="rId32" Type="http://schemas.openxmlformats.org/officeDocument/2006/relationships/hyperlink" Target="https://money.yandex.ru/shop.xml?scid=767&amp;payment-id=310748014523082059" TargetMode="External" /><Relationship Id="rId33" Type="http://schemas.openxmlformats.org/officeDocument/2006/relationships/hyperlink" Target="https://money.yandex.ru/shop.xml?scid=1947&amp;payment-id=310507039494028113" TargetMode="External" /><Relationship Id="rId34" Type="http://schemas.openxmlformats.org/officeDocument/2006/relationships/hyperlink" Target="https://money.yandex.ru/shop.xml?scid=1947&amp;payment-id=310507039494028113" TargetMode="External" /><Relationship Id="rId35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6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7" Type="http://schemas.openxmlformats.org/officeDocument/2006/relationships/hyperlink" Target="https://money.yandex.ru/shop.xml?scid=767&amp;payment-id=309202117681089516" TargetMode="External" /><Relationship Id="rId38" Type="http://schemas.openxmlformats.org/officeDocument/2006/relationships/hyperlink" Target="https://money.yandex.ru/shop.xml?scid=767&amp;payment-id=309202117681089516" TargetMode="External" /><Relationship Id="rId39" Type="http://schemas.openxmlformats.org/officeDocument/2006/relationships/hyperlink" Target="https://money.yandex.ru/shop.xml?scid=2450&amp;payment-id=309079089528046456" TargetMode="External" /><Relationship Id="rId40" Type="http://schemas.openxmlformats.org/officeDocument/2006/relationships/hyperlink" Target="https://money.yandex.ru/shop.xml?scid=2450&amp;payment-id=309079089528046456" TargetMode="External" /><Relationship Id="rId41" Type="http://schemas.openxmlformats.org/officeDocument/2006/relationships/hyperlink" Target="https://money.yandex.ru/shop.xml?scid=335&amp;payment-id=308776545130042436" TargetMode="External" /><Relationship Id="rId42" Type="http://schemas.openxmlformats.org/officeDocument/2006/relationships/hyperlink" Target="https://money.yandex.ru/shop.xml?scid=335&amp;payment-id=308776545130042436" TargetMode="External" /><Relationship Id="rId43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4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5" Type="http://schemas.openxmlformats.org/officeDocument/2006/relationships/hyperlink" Target="https://money.yandex.ru/shop.xml?scid=343&amp;payment-id=314266878931046456" TargetMode="External" /><Relationship Id="rId46" Type="http://schemas.openxmlformats.org/officeDocument/2006/relationships/hyperlink" Target="https://money.yandex.ru/shop.xml?scid=767&amp;payment-id=314266762876012436" TargetMode="External" /><Relationship Id="rId47" Type="http://schemas.openxmlformats.org/officeDocument/2006/relationships/hyperlink" Target="https://money.yandex.ru/shop.xml?scid=767&amp;payment-id=31426676287601243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1" name="Picture 10" descr="https://money.yandex.ru/i/i-refresh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2" name="Picture 12" descr="https://money.yandex.ru/i/i-refresh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3" name="Picture 14" descr="https://money.yandex.ru/i/i-refresh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4" name="Picture 16" descr="https://money.yandex.ru/i/i-refresh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5" name="Picture 18" descr="https://money.yandex.ru/i/i-return.gif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6" name="Picture 20" descr="https://money.yandex.ru/i/i-refresh.gif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7" name="Picture 22" descr="https://money.yandex.ru/i/i-return.gif">
          <a:hlinkClick r:id="rId1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8" name="Picture 25" descr="https://money.yandex.ru/i/i-return.gif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9" name="Picture 27" descr="https://money.yandex.ru/i/i-refresh.gif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10" name="Picture 29" descr="https://money.yandex.ru/i/i-refresh.gif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11" name="Picture 32" descr="https://money.yandex.ru/i/i-refresh.gif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123825</xdr:colOff>
      <xdr:row>69</xdr:row>
      <xdr:rowOff>123825</xdr:rowOff>
    </xdr:to>
    <xdr:pic>
      <xdr:nvPicPr>
        <xdr:cNvPr id="12" name="Picture 34" descr="https://money.yandex.ru/i/i-refresh.gif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1353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3" name="Picture 1024" descr="https://money.yandex.ru/i/i-refresh.gif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4" name="Picture 1026" descr="https://money.yandex.ru/i/i-refresh.gif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5" name="Picture 1032" descr="https://money.yandex.ru/i/i-refresh.gif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6" name="Picture 1034" descr="https://money.yandex.ru/i/i-refresh.gif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7" name="Picture 1045" descr="https://money.yandex.ru/i/i-return.gif">
          <a:hlinkClick r:id="rId3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8" name="Picture 1048" descr="https://money.yandex.ru/i/i-refresh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19" name="Picture 1050" descr="https://money.yandex.ru/i/i-refresh.gif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20" name="Picture 1052" descr="https://money.yandex.ru/i/i-refresh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21" name="Picture 1054" descr="https://money.yandex.ru/i/i-return.gif">
          <a:hlinkClick r:id="rId4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46</xdr:row>
      <xdr:rowOff>0</xdr:rowOff>
    </xdr:from>
    <xdr:ext cx="123825" cy="123825"/>
    <xdr:sp>
      <xdr:nvSpPr>
        <xdr:cNvPr id="22" name="AutoShape 1024" descr="https://money.yandex.ru/i/i-refresh.gif">
          <a:hlinkClick r:id="rId45"/>
        </xdr:cNvPr>
        <xdr:cNvSpPr>
          <a:spLocks noChangeAspect="1"/>
        </xdr:cNvSpPr>
      </xdr:nvSpPr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123825</xdr:colOff>
      <xdr:row>46</xdr:row>
      <xdr:rowOff>123825</xdr:rowOff>
    </xdr:to>
    <xdr:pic>
      <xdr:nvPicPr>
        <xdr:cNvPr id="23" name="Picture 1026" descr="https://money.yandex.ru/i/i-refresh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3"/>
  <sheetViews>
    <sheetView tabSelected="1" zoomScalePageLayoutView="0" workbookViewId="0" topLeftCell="A344">
      <selection activeCell="C361" sqref="C361"/>
    </sheetView>
  </sheetViews>
  <sheetFormatPr defaultColWidth="9.140625" defaultRowHeight="12.75"/>
  <cols>
    <col min="1" max="1" width="11.421875" style="0" customWidth="1"/>
    <col min="2" max="2" width="9.28125" style="2" customWidth="1"/>
    <col min="3" max="3" width="28.8515625" style="2" customWidth="1"/>
    <col min="4" max="4" width="35.00390625" style="0" customWidth="1"/>
    <col min="5" max="5" width="21.00390625" style="2" customWidth="1"/>
    <col min="6" max="6" width="16.421875" style="0" customWidth="1"/>
    <col min="7" max="7" width="11.57421875" style="0" customWidth="1"/>
  </cols>
  <sheetData>
    <row r="1" ht="12.75">
      <c r="A1" s="27" t="s">
        <v>409</v>
      </c>
    </row>
    <row r="2" ht="12.75"/>
    <row r="3" ht="12.75">
      <c r="A3" s="1" t="s">
        <v>0</v>
      </c>
    </row>
    <row r="4" spans="1:9" ht="12.75">
      <c r="A4" s="6" t="s">
        <v>1</v>
      </c>
      <c r="B4" s="7" t="s">
        <v>2</v>
      </c>
      <c r="C4" s="7" t="s">
        <v>4</v>
      </c>
      <c r="D4" s="7" t="s">
        <v>5</v>
      </c>
      <c r="E4" s="7" t="s">
        <v>13</v>
      </c>
      <c r="F4" s="7" t="s">
        <v>6</v>
      </c>
      <c r="G4" s="13" t="s">
        <v>338</v>
      </c>
      <c r="I4" s="20" t="s">
        <v>17</v>
      </c>
    </row>
    <row r="5" spans="1:7" ht="12.75">
      <c r="A5" s="14" t="s">
        <v>15</v>
      </c>
      <c r="B5" s="15"/>
      <c r="C5" s="15"/>
      <c r="D5" s="15"/>
      <c r="E5" s="15"/>
      <c r="F5" s="118">
        <v>17193</v>
      </c>
      <c r="G5" s="6"/>
    </row>
    <row r="6" spans="1:7" ht="12.75">
      <c r="A6" s="150" t="s">
        <v>314</v>
      </c>
      <c r="B6" s="109"/>
      <c r="C6" s="30"/>
      <c r="D6" s="30"/>
      <c r="E6" s="30"/>
      <c r="F6" s="56">
        <f>F5+B6</f>
        <v>17193</v>
      </c>
      <c r="G6" s="72"/>
    </row>
    <row r="7" spans="1:7" ht="12.75">
      <c r="A7" s="150" t="s">
        <v>31</v>
      </c>
      <c r="B7" s="109">
        <v>100</v>
      </c>
      <c r="C7" s="30"/>
      <c r="D7" s="30" t="s">
        <v>20</v>
      </c>
      <c r="E7" s="30" t="s">
        <v>88</v>
      </c>
      <c r="F7" s="56">
        <f aca="true" t="shared" si="0" ref="F7:F189">F6+B7</f>
        <v>17293</v>
      </c>
      <c r="G7" s="72" t="s">
        <v>295</v>
      </c>
    </row>
    <row r="8" spans="1:7" ht="12.75">
      <c r="A8" s="150" t="s">
        <v>31</v>
      </c>
      <c r="B8" s="109">
        <v>5000</v>
      </c>
      <c r="C8" s="30" t="s">
        <v>273</v>
      </c>
      <c r="D8" s="30" t="s">
        <v>20</v>
      </c>
      <c r="E8" s="30"/>
      <c r="F8" s="56">
        <f t="shared" si="0"/>
        <v>22293</v>
      </c>
      <c r="G8" s="72" t="s">
        <v>142</v>
      </c>
    </row>
    <row r="9" spans="1:7" ht="12.75">
      <c r="A9" s="150" t="s">
        <v>31</v>
      </c>
      <c r="B9" s="109">
        <v>2000</v>
      </c>
      <c r="C9" s="30" t="s">
        <v>127</v>
      </c>
      <c r="D9" s="30" t="s">
        <v>20</v>
      </c>
      <c r="E9" s="30" t="s">
        <v>452</v>
      </c>
      <c r="F9" s="56">
        <f t="shared" si="0"/>
        <v>24293</v>
      </c>
      <c r="G9" s="72" t="s">
        <v>278</v>
      </c>
    </row>
    <row r="10" spans="1:7" ht="12.75">
      <c r="A10" s="150" t="s">
        <v>31</v>
      </c>
      <c r="B10" s="109">
        <v>1300</v>
      </c>
      <c r="C10" s="30" t="s">
        <v>453</v>
      </c>
      <c r="D10" s="30" t="s">
        <v>20</v>
      </c>
      <c r="E10" s="199" t="s">
        <v>910</v>
      </c>
      <c r="F10" s="56">
        <f t="shared" si="0"/>
        <v>25593</v>
      </c>
      <c r="G10" s="72" t="s">
        <v>289</v>
      </c>
    </row>
    <row r="11" spans="1:7" ht="12.75">
      <c r="A11" s="150" t="s">
        <v>31</v>
      </c>
      <c r="B11" s="109">
        <v>500</v>
      </c>
      <c r="C11" s="30"/>
      <c r="D11" s="30" t="s">
        <v>20</v>
      </c>
      <c r="E11" s="30"/>
      <c r="F11" s="56">
        <f t="shared" si="0"/>
        <v>26093</v>
      </c>
      <c r="G11" s="72" t="s">
        <v>323</v>
      </c>
    </row>
    <row r="12" spans="1:8" ht="12.75">
      <c r="A12" s="150" t="s">
        <v>31</v>
      </c>
      <c r="B12" s="109">
        <v>500</v>
      </c>
      <c r="C12" s="30" t="s">
        <v>266</v>
      </c>
      <c r="D12" s="30" t="s">
        <v>20</v>
      </c>
      <c r="E12" s="30" t="s">
        <v>88</v>
      </c>
      <c r="F12" s="56">
        <f t="shared" si="0"/>
        <v>26593</v>
      </c>
      <c r="G12" s="72" t="s">
        <v>135</v>
      </c>
      <c r="H12" s="27" t="s">
        <v>326</v>
      </c>
    </row>
    <row r="13" spans="1:7" ht="12.75">
      <c r="A13" s="150" t="s">
        <v>31</v>
      </c>
      <c r="B13" s="109">
        <v>500</v>
      </c>
      <c r="C13" s="30" t="s">
        <v>266</v>
      </c>
      <c r="D13" s="30" t="s">
        <v>20</v>
      </c>
      <c r="E13" s="30" t="s">
        <v>325</v>
      </c>
      <c r="F13" s="56">
        <f t="shared" si="0"/>
        <v>27093</v>
      </c>
      <c r="G13" s="72" t="s">
        <v>135</v>
      </c>
    </row>
    <row r="14" spans="1:7" ht="12.75">
      <c r="A14" s="150" t="s">
        <v>31</v>
      </c>
      <c r="B14" s="109">
        <v>5000</v>
      </c>
      <c r="C14" s="30" t="s">
        <v>337</v>
      </c>
      <c r="D14" s="30" t="s">
        <v>154</v>
      </c>
      <c r="E14" s="175" t="s">
        <v>454</v>
      </c>
      <c r="F14" s="56">
        <f t="shared" si="0"/>
        <v>32093</v>
      </c>
      <c r="G14" s="72"/>
    </row>
    <row r="15" spans="1:7" ht="12.75">
      <c r="A15" s="150" t="s">
        <v>31</v>
      </c>
      <c r="B15" s="109">
        <v>1000</v>
      </c>
      <c r="C15" s="30" t="s">
        <v>455</v>
      </c>
      <c r="D15" s="30" t="s">
        <v>456</v>
      </c>
      <c r="E15" s="30" t="s">
        <v>88</v>
      </c>
      <c r="F15" s="56">
        <f t="shared" si="0"/>
        <v>33093</v>
      </c>
      <c r="G15" s="72"/>
    </row>
    <row r="16" spans="1:7" ht="12.75">
      <c r="A16" s="150" t="s">
        <v>31</v>
      </c>
      <c r="B16" s="109">
        <v>100</v>
      </c>
      <c r="C16" s="30" t="s">
        <v>457</v>
      </c>
      <c r="D16" s="30" t="s">
        <v>301</v>
      </c>
      <c r="E16" s="30" t="s">
        <v>88</v>
      </c>
      <c r="F16" s="56">
        <f t="shared" si="0"/>
        <v>33193</v>
      </c>
      <c r="G16" s="72"/>
    </row>
    <row r="17" spans="1:7" ht="12.75">
      <c r="A17" s="150" t="s">
        <v>31</v>
      </c>
      <c r="B17" s="109">
        <v>100</v>
      </c>
      <c r="C17" s="30" t="s">
        <v>303</v>
      </c>
      <c r="D17" s="30" t="s">
        <v>301</v>
      </c>
      <c r="E17" s="30" t="s">
        <v>88</v>
      </c>
      <c r="F17" s="56">
        <f t="shared" si="0"/>
        <v>33293</v>
      </c>
      <c r="G17" s="72"/>
    </row>
    <row r="18" spans="1:7" ht="12.75">
      <c r="A18" s="150" t="s">
        <v>31</v>
      </c>
      <c r="B18" s="109">
        <v>300</v>
      </c>
      <c r="C18" s="30" t="s">
        <v>449</v>
      </c>
      <c r="D18" s="30" t="s">
        <v>450</v>
      </c>
      <c r="E18" s="30" t="s">
        <v>88</v>
      </c>
      <c r="F18" s="56">
        <f t="shared" si="0"/>
        <v>33593</v>
      </c>
      <c r="G18" s="72"/>
    </row>
    <row r="19" spans="1:7" ht="12.75">
      <c r="A19" s="150" t="s">
        <v>324</v>
      </c>
      <c r="B19" s="109">
        <v>200</v>
      </c>
      <c r="C19" s="30" t="s">
        <v>451</v>
      </c>
      <c r="D19" s="30" t="s">
        <v>450</v>
      </c>
      <c r="E19" s="30" t="s">
        <v>88</v>
      </c>
      <c r="F19" s="56">
        <f t="shared" si="0"/>
        <v>33793</v>
      </c>
      <c r="G19" s="72"/>
    </row>
    <row r="20" spans="1:7" ht="12.75">
      <c r="A20" s="150" t="s">
        <v>324</v>
      </c>
      <c r="B20" s="109"/>
      <c r="C20" s="30" t="s">
        <v>410</v>
      </c>
      <c r="D20" s="30" t="s">
        <v>411</v>
      </c>
      <c r="E20" s="30"/>
      <c r="F20" s="56">
        <f t="shared" si="0"/>
        <v>33793</v>
      </c>
      <c r="G20" s="72"/>
    </row>
    <row r="21" spans="1:7" ht="12.75">
      <c r="A21" s="150" t="s">
        <v>324</v>
      </c>
      <c r="B21" s="109">
        <v>28000</v>
      </c>
      <c r="C21" s="30" t="s">
        <v>264</v>
      </c>
      <c r="D21" s="30" t="s">
        <v>154</v>
      </c>
      <c r="E21" s="30" t="s">
        <v>339</v>
      </c>
      <c r="F21" s="56">
        <f t="shared" si="0"/>
        <v>61793</v>
      </c>
      <c r="G21" s="72"/>
    </row>
    <row r="22" spans="1:7" ht="12.75">
      <c r="A22" s="150" t="s">
        <v>324</v>
      </c>
      <c r="B22" s="109">
        <v>1000</v>
      </c>
      <c r="C22" s="30"/>
      <c r="D22" s="30" t="s">
        <v>20</v>
      </c>
      <c r="E22" s="30"/>
      <c r="F22" s="56">
        <f t="shared" si="0"/>
        <v>62793</v>
      </c>
      <c r="G22" s="72" t="s">
        <v>278</v>
      </c>
    </row>
    <row r="23" spans="1:7" ht="12.75">
      <c r="A23" s="150" t="s">
        <v>324</v>
      </c>
      <c r="B23" s="109">
        <v>600</v>
      </c>
      <c r="C23" s="30" t="s">
        <v>49</v>
      </c>
      <c r="D23" s="30" t="s">
        <v>20</v>
      </c>
      <c r="E23" s="30" t="s">
        <v>325</v>
      </c>
      <c r="F23" s="56">
        <f t="shared" si="0"/>
        <v>63393</v>
      </c>
      <c r="G23" s="72" t="s">
        <v>281</v>
      </c>
    </row>
    <row r="24" spans="1:7" ht="12.75">
      <c r="A24" s="150" t="s">
        <v>324</v>
      </c>
      <c r="B24" s="109">
        <v>1000</v>
      </c>
      <c r="C24" s="30" t="s">
        <v>419</v>
      </c>
      <c r="D24" s="30" t="s">
        <v>20</v>
      </c>
      <c r="E24" s="30" t="s">
        <v>311</v>
      </c>
      <c r="F24" s="56">
        <f t="shared" si="0"/>
        <v>64393</v>
      </c>
      <c r="G24" s="72" t="s">
        <v>331</v>
      </c>
    </row>
    <row r="25" spans="1:7" ht="12.75">
      <c r="A25" s="150" t="s">
        <v>324</v>
      </c>
      <c r="B25" s="109">
        <v>1000</v>
      </c>
      <c r="C25" s="30" t="s">
        <v>419</v>
      </c>
      <c r="D25" s="30" t="s">
        <v>20</v>
      </c>
      <c r="E25" s="30" t="s">
        <v>311</v>
      </c>
      <c r="F25" s="56">
        <f t="shared" si="0"/>
        <v>65393</v>
      </c>
      <c r="G25" s="72" t="s">
        <v>331</v>
      </c>
    </row>
    <row r="26" spans="1:7" ht="12.75">
      <c r="A26" s="150" t="s">
        <v>324</v>
      </c>
      <c r="B26" s="109">
        <v>500</v>
      </c>
      <c r="C26" s="30" t="s">
        <v>420</v>
      </c>
      <c r="D26" s="30" t="s">
        <v>20</v>
      </c>
      <c r="E26" s="30" t="s">
        <v>311</v>
      </c>
      <c r="F26" s="56">
        <f t="shared" si="0"/>
        <v>65893</v>
      </c>
      <c r="G26" s="72" t="s">
        <v>290</v>
      </c>
    </row>
    <row r="27" spans="1:7" ht="12.75">
      <c r="A27" s="150" t="s">
        <v>324</v>
      </c>
      <c r="B27" s="109">
        <v>160</v>
      </c>
      <c r="C27" s="30" t="s">
        <v>47</v>
      </c>
      <c r="D27" s="30" t="s">
        <v>154</v>
      </c>
      <c r="E27" s="30" t="s">
        <v>88</v>
      </c>
      <c r="F27" s="56">
        <f t="shared" si="0"/>
        <v>66053</v>
      </c>
      <c r="G27" s="72"/>
    </row>
    <row r="28" spans="1:7" ht="12.75">
      <c r="A28" s="150" t="s">
        <v>324</v>
      </c>
      <c r="B28" s="109">
        <v>970</v>
      </c>
      <c r="C28" s="30" t="s">
        <v>459</v>
      </c>
      <c r="D28" s="30" t="s">
        <v>21</v>
      </c>
      <c r="E28" s="30" t="s">
        <v>88</v>
      </c>
      <c r="F28" s="56">
        <f t="shared" si="0"/>
        <v>67023</v>
      </c>
      <c r="G28" s="72" t="s">
        <v>291</v>
      </c>
    </row>
    <row r="29" spans="1:7" ht="12.75">
      <c r="A29" s="150" t="s">
        <v>328</v>
      </c>
      <c r="B29" s="109">
        <v>200</v>
      </c>
      <c r="C29" s="30" t="s">
        <v>458</v>
      </c>
      <c r="D29" s="30" t="s">
        <v>20</v>
      </c>
      <c r="E29" s="30" t="s">
        <v>88</v>
      </c>
      <c r="F29" s="56">
        <f t="shared" si="0"/>
        <v>67223</v>
      </c>
      <c r="G29" s="72" t="s">
        <v>332</v>
      </c>
    </row>
    <row r="30" spans="1:7" ht="12.75">
      <c r="A30" s="150" t="s">
        <v>330</v>
      </c>
      <c r="B30" s="109">
        <v>300</v>
      </c>
      <c r="C30" s="30" t="s">
        <v>421</v>
      </c>
      <c r="D30" s="30" t="s">
        <v>20</v>
      </c>
      <c r="E30" s="30" t="s">
        <v>311</v>
      </c>
      <c r="F30" s="56">
        <f t="shared" si="0"/>
        <v>67523</v>
      </c>
      <c r="G30" s="72" t="s">
        <v>333</v>
      </c>
    </row>
    <row r="31" spans="1:7" ht="12.75">
      <c r="A31" s="150" t="s">
        <v>330</v>
      </c>
      <c r="B31" s="109">
        <v>10000</v>
      </c>
      <c r="C31" s="30" t="s">
        <v>423</v>
      </c>
      <c r="D31" s="30" t="s">
        <v>20</v>
      </c>
      <c r="E31" s="30" t="s">
        <v>334</v>
      </c>
      <c r="F31" s="56">
        <f t="shared" si="0"/>
        <v>77523</v>
      </c>
      <c r="G31" s="72" t="s">
        <v>335</v>
      </c>
    </row>
    <row r="32" spans="1:7" ht="12.75">
      <c r="A32" s="150" t="s">
        <v>330</v>
      </c>
      <c r="B32" s="109">
        <v>1000</v>
      </c>
      <c r="C32" s="30" t="s">
        <v>424</v>
      </c>
      <c r="D32" s="30" t="s">
        <v>48</v>
      </c>
      <c r="E32" s="30" t="s">
        <v>311</v>
      </c>
      <c r="F32" s="56">
        <f t="shared" si="0"/>
        <v>78523</v>
      </c>
      <c r="G32" s="72"/>
    </row>
    <row r="33" spans="1:7" ht="12.75">
      <c r="A33" s="150" t="s">
        <v>330</v>
      </c>
      <c r="B33" s="109">
        <v>300</v>
      </c>
      <c r="C33" s="30" t="s">
        <v>425</v>
      </c>
      <c r="D33" s="30" t="s">
        <v>21</v>
      </c>
      <c r="E33" s="30"/>
      <c r="F33" s="56">
        <f t="shared" si="0"/>
        <v>78823</v>
      </c>
      <c r="G33" s="72" t="s">
        <v>270</v>
      </c>
    </row>
    <row r="34" spans="1:7" ht="12.75">
      <c r="A34" s="150" t="s">
        <v>330</v>
      </c>
      <c r="B34" s="109">
        <v>199</v>
      </c>
      <c r="C34" s="30" t="s">
        <v>558</v>
      </c>
      <c r="D34" s="30" t="s">
        <v>21</v>
      </c>
      <c r="E34" s="30"/>
      <c r="F34" s="56">
        <f t="shared" si="0"/>
        <v>79022</v>
      </c>
      <c r="G34" s="72" t="s">
        <v>262</v>
      </c>
    </row>
    <row r="35" spans="1:7" ht="12.75">
      <c r="A35" s="150" t="s">
        <v>330</v>
      </c>
      <c r="B35" s="109">
        <v>100</v>
      </c>
      <c r="C35" s="30" t="s">
        <v>422</v>
      </c>
      <c r="D35" s="30" t="s">
        <v>21</v>
      </c>
      <c r="E35" s="30" t="s">
        <v>311</v>
      </c>
      <c r="F35" s="56">
        <f t="shared" si="0"/>
        <v>79122</v>
      </c>
      <c r="G35" s="72" t="s">
        <v>292</v>
      </c>
    </row>
    <row r="36" spans="1:7" ht="12.75">
      <c r="A36" s="150" t="s">
        <v>330</v>
      </c>
      <c r="B36" s="109">
        <v>282</v>
      </c>
      <c r="C36" s="30" t="s">
        <v>408</v>
      </c>
      <c r="D36" s="30" t="s">
        <v>21</v>
      </c>
      <c r="E36" s="30" t="s">
        <v>286</v>
      </c>
      <c r="F36" s="56">
        <f t="shared" si="0"/>
        <v>79404</v>
      </c>
      <c r="G36" s="72" t="s">
        <v>291</v>
      </c>
    </row>
    <row r="37" spans="1:7" ht="12.75">
      <c r="A37" s="150" t="s">
        <v>330</v>
      </c>
      <c r="B37" s="109">
        <v>79</v>
      </c>
      <c r="C37" s="30"/>
      <c r="D37" s="30" t="s">
        <v>21</v>
      </c>
      <c r="E37" s="30"/>
      <c r="F37" s="56">
        <f t="shared" si="0"/>
        <v>79483</v>
      </c>
      <c r="G37" s="72" t="s">
        <v>291</v>
      </c>
    </row>
    <row r="38" spans="1:7" ht="12.75">
      <c r="A38" s="150" t="s">
        <v>330</v>
      </c>
      <c r="B38" s="109">
        <v>20</v>
      </c>
      <c r="C38" s="30"/>
      <c r="D38" s="30" t="s">
        <v>21</v>
      </c>
      <c r="E38" s="30"/>
      <c r="F38" s="56">
        <f t="shared" si="0"/>
        <v>79503</v>
      </c>
      <c r="G38" s="72" t="s">
        <v>270</v>
      </c>
    </row>
    <row r="39" spans="1:7" ht="12.75">
      <c r="A39" s="150" t="s">
        <v>330</v>
      </c>
      <c r="B39" s="109">
        <v>400</v>
      </c>
      <c r="C39" s="30" t="s">
        <v>426</v>
      </c>
      <c r="D39" s="30" t="s">
        <v>21</v>
      </c>
      <c r="E39" s="30" t="s">
        <v>311</v>
      </c>
      <c r="F39" s="56">
        <f t="shared" si="0"/>
        <v>79903</v>
      </c>
      <c r="G39" s="72" t="s">
        <v>247</v>
      </c>
    </row>
    <row r="40" spans="1:7" ht="12.75">
      <c r="A40" s="150" t="s">
        <v>330</v>
      </c>
      <c r="B40" s="149">
        <v>100</v>
      </c>
      <c r="C40" s="30" t="s">
        <v>414</v>
      </c>
      <c r="D40" s="30" t="s">
        <v>415</v>
      </c>
      <c r="E40" s="30" t="s">
        <v>416</v>
      </c>
      <c r="F40" s="56">
        <f t="shared" si="0"/>
        <v>80003</v>
      </c>
      <c r="G40" s="72"/>
    </row>
    <row r="41" spans="1:7" ht="12.75">
      <c r="A41" s="150" t="s">
        <v>330</v>
      </c>
      <c r="B41" s="149">
        <v>100</v>
      </c>
      <c r="C41" s="30" t="s">
        <v>418</v>
      </c>
      <c r="D41" s="30" t="s">
        <v>415</v>
      </c>
      <c r="E41" s="30" t="s">
        <v>416</v>
      </c>
      <c r="F41" s="56">
        <f t="shared" si="0"/>
        <v>80103</v>
      </c>
      <c r="G41" s="72"/>
    </row>
    <row r="42" spans="1:7" ht="12.75">
      <c r="A42" s="150" t="s">
        <v>336</v>
      </c>
      <c r="B42" s="109">
        <v>1500</v>
      </c>
      <c r="C42" s="172" t="s">
        <v>427</v>
      </c>
      <c r="D42" s="30" t="s">
        <v>48</v>
      </c>
      <c r="E42" s="30" t="s">
        <v>311</v>
      </c>
      <c r="F42" s="56">
        <f t="shared" si="0"/>
        <v>81603</v>
      </c>
      <c r="G42" s="72"/>
    </row>
    <row r="43" spans="1:7" ht="12.75">
      <c r="A43" s="150" t="s">
        <v>336</v>
      </c>
      <c r="B43" s="109">
        <v>1000</v>
      </c>
      <c r="C43" s="172" t="s">
        <v>429</v>
      </c>
      <c r="D43" s="30" t="s">
        <v>48</v>
      </c>
      <c r="E43" s="30" t="s">
        <v>428</v>
      </c>
      <c r="F43" s="56">
        <f t="shared" si="0"/>
        <v>82603</v>
      </c>
      <c r="G43" s="72"/>
    </row>
    <row r="44" spans="1:7" ht="12.75">
      <c r="A44" s="150" t="s">
        <v>336</v>
      </c>
      <c r="B44" s="109">
        <f>100*41</f>
        <v>4100</v>
      </c>
      <c r="C44" s="172" t="s">
        <v>433</v>
      </c>
      <c r="D44" s="30" t="s">
        <v>434</v>
      </c>
      <c r="E44" s="30" t="s">
        <v>428</v>
      </c>
      <c r="F44" s="56">
        <f t="shared" si="0"/>
        <v>86703</v>
      </c>
      <c r="G44" s="72"/>
    </row>
    <row r="45" spans="1:7" ht="12.75">
      <c r="A45" s="150" t="s">
        <v>336</v>
      </c>
      <c r="B45" s="30">
        <v>100</v>
      </c>
      <c r="C45" s="30"/>
      <c r="D45" s="30" t="s">
        <v>21</v>
      </c>
      <c r="E45" s="30"/>
      <c r="F45" s="56">
        <f t="shared" si="0"/>
        <v>86803</v>
      </c>
      <c r="G45" s="72" t="s">
        <v>363</v>
      </c>
    </row>
    <row r="46" spans="1:7" ht="12.75">
      <c r="A46" s="150" t="s">
        <v>336</v>
      </c>
      <c r="B46" s="173">
        <v>3000</v>
      </c>
      <c r="C46" s="173" t="s">
        <v>117</v>
      </c>
      <c r="D46" s="173" t="s">
        <v>20</v>
      </c>
      <c r="E46" s="173" t="s">
        <v>417</v>
      </c>
      <c r="F46" s="56">
        <f t="shared" si="0"/>
        <v>89803</v>
      </c>
      <c r="G46" s="72" t="s">
        <v>116</v>
      </c>
    </row>
    <row r="47" spans="1:7" ht="12.75">
      <c r="A47" s="150" t="s">
        <v>336</v>
      </c>
      <c r="B47" s="30">
        <v>100</v>
      </c>
      <c r="C47" s="30"/>
      <c r="D47" s="30" t="s">
        <v>20</v>
      </c>
      <c r="E47" s="30"/>
      <c r="F47" s="56">
        <f t="shared" si="0"/>
        <v>89903</v>
      </c>
      <c r="G47" s="72" t="s">
        <v>295</v>
      </c>
    </row>
    <row r="48" spans="1:7" ht="12.75">
      <c r="A48" s="150" t="s">
        <v>336</v>
      </c>
      <c r="B48" s="30">
        <v>5000</v>
      </c>
      <c r="C48" s="30" t="s">
        <v>554</v>
      </c>
      <c r="D48" s="30" t="s">
        <v>20</v>
      </c>
      <c r="E48" s="30" t="s">
        <v>88</v>
      </c>
      <c r="F48" s="56">
        <f t="shared" si="0"/>
        <v>94903</v>
      </c>
      <c r="G48" s="72" t="s">
        <v>245</v>
      </c>
    </row>
    <row r="49" spans="1:7" ht="12.75">
      <c r="A49" s="150" t="s">
        <v>336</v>
      </c>
      <c r="B49" s="30">
        <v>200</v>
      </c>
      <c r="C49" s="30" t="s">
        <v>435</v>
      </c>
      <c r="D49" s="30" t="s">
        <v>20</v>
      </c>
      <c r="E49" s="30" t="s">
        <v>436</v>
      </c>
      <c r="F49" s="56">
        <f t="shared" si="0"/>
        <v>95103</v>
      </c>
      <c r="G49" s="72" t="s">
        <v>244</v>
      </c>
    </row>
    <row r="50" spans="1:7" ht="12.75">
      <c r="A50" s="150" t="s">
        <v>336</v>
      </c>
      <c r="B50" s="30">
        <v>750</v>
      </c>
      <c r="C50" s="30" t="s">
        <v>431</v>
      </c>
      <c r="D50" s="30" t="s">
        <v>20</v>
      </c>
      <c r="E50" s="30" t="s">
        <v>311</v>
      </c>
      <c r="F50" s="56">
        <f t="shared" si="0"/>
        <v>95853</v>
      </c>
      <c r="G50" s="72" t="s">
        <v>380</v>
      </c>
    </row>
    <row r="51" spans="1:7" ht="12.75">
      <c r="A51" s="150" t="s">
        <v>336</v>
      </c>
      <c r="B51" s="30">
        <v>1000</v>
      </c>
      <c r="C51" s="30" t="s">
        <v>432</v>
      </c>
      <c r="D51" s="30" t="s">
        <v>20</v>
      </c>
      <c r="E51" s="30" t="s">
        <v>286</v>
      </c>
      <c r="F51" s="56">
        <f t="shared" si="0"/>
        <v>96853</v>
      </c>
      <c r="G51" s="72" t="s">
        <v>381</v>
      </c>
    </row>
    <row r="52" spans="1:7" ht="13.5" thickBot="1">
      <c r="A52" s="150" t="s">
        <v>336</v>
      </c>
      <c r="B52" s="134">
        <v>500</v>
      </c>
      <c r="C52" s="30" t="s">
        <v>431</v>
      </c>
      <c r="D52" s="30" t="s">
        <v>20</v>
      </c>
      <c r="E52" s="30" t="s">
        <v>286</v>
      </c>
      <c r="F52" s="56">
        <f t="shared" si="0"/>
        <v>97353</v>
      </c>
      <c r="G52" s="72" t="s">
        <v>380</v>
      </c>
    </row>
    <row r="53" spans="1:7" ht="12.75">
      <c r="A53" s="176" t="s">
        <v>336</v>
      </c>
      <c r="B53" s="69">
        <v>1000</v>
      </c>
      <c r="C53" s="177" t="s">
        <v>264</v>
      </c>
      <c r="D53" s="30" t="s">
        <v>465</v>
      </c>
      <c r="E53" s="30"/>
      <c r="F53" s="56">
        <f t="shared" si="0"/>
        <v>98353</v>
      </c>
      <c r="G53" s="72" t="s">
        <v>382</v>
      </c>
    </row>
    <row r="54" spans="1:7" ht="12.75">
      <c r="A54" s="176" t="s">
        <v>336</v>
      </c>
      <c r="B54" s="178">
        <v>240</v>
      </c>
      <c r="C54" s="177" t="s">
        <v>50</v>
      </c>
      <c r="D54" s="30" t="s">
        <v>465</v>
      </c>
      <c r="E54" s="30"/>
      <c r="F54" s="56">
        <f t="shared" si="0"/>
        <v>98593</v>
      </c>
      <c r="G54" s="72"/>
    </row>
    <row r="55" spans="1:7" ht="12.75">
      <c r="A55" s="176" t="s">
        <v>336</v>
      </c>
      <c r="B55" s="178">
        <v>260</v>
      </c>
      <c r="C55" s="177" t="s">
        <v>144</v>
      </c>
      <c r="D55" s="30" t="s">
        <v>20</v>
      </c>
      <c r="E55" s="30" t="s">
        <v>467</v>
      </c>
      <c r="F55" s="56">
        <f t="shared" si="0"/>
        <v>98853</v>
      </c>
      <c r="G55" s="72"/>
    </row>
    <row r="56" spans="1:7" ht="12.75">
      <c r="A56" s="176" t="s">
        <v>336</v>
      </c>
      <c r="B56" s="178">
        <v>1500</v>
      </c>
      <c r="C56" s="177" t="s">
        <v>144</v>
      </c>
      <c r="D56" s="30" t="s">
        <v>20</v>
      </c>
      <c r="E56" s="30" t="s">
        <v>466</v>
      </c>
      <c r="F56" s="56">
        <f t="shared" si="0"/>
        <v>100353</v>
      </c>
      <c r="G56" s="72"/>
    </row>
    <row r="57" spans="1:7" ht="13.5" thickBot="1">
      <c r="A57" s="176" t="s">
        <v>336</v>
      </c>
      <c r="B57" s="179"/>
      <c r="C57" s="177" t="s">
        <v>469</v>
      </c>
      <c r="D57" s="30" t="s">
        <v>20</v>
      </c>
      <c r="E57" s="30"/>
      <c r="F57" s="56">
        <f t="shared" si="0"/>
        <v>100353</v>
      </c>
      <c r="G57" s="72"/>
    </row>
    <row r="58" spans="1:7" ht="12.75">
      <c r="A58" s="150" t="s">
        <v>336</v>
      </c>
      <c r="B58" s="30"/>
      <c r="C58" s="30" t="s">
        <v>555</v>
      </c>
      <c r="D58" s="30" t="s">
        <v>20</v>
      </c>
      <c r="E58" s="30"/>
      <c r="F58" s="56">
        <f t="shared" si="0"/>
        <v>100353</v>
      </c>
      <c r="G58" s="72" t="s">
        <v>383</v>
      </c>
    </row>
    <row r="59" spans="1:7" ht="12.75">
      <c r="A59" s="150" t="s">
        <v>336</v>
      </c>
      <c r="B59" s="30">
        <v>300</v>
      </c>
      <c r="C59" s="30" t="s">
        <v>430</v>
      </c>
      <c r="D59" s="30" t="s">
        <v>20</v>
      </c>
      <c r="E59" s="30" t="s">
        <v>428</v>
      </c>
      <c r="F59" s="56">
        <f t="shared" si="0"/>
        <v>100653</v>
      </c>
      <c r="G59" s="72" t="s">
        <v>384</v>
      </c>
    </row>
    <row r="60" spans="1:7" ht="12.75">
      <c r="A60" s="150" t="s">
        <v>27</v>
      </c>
      <c r="B60" s="30">
        <v>4000</v>
      </c>
      <c r="C60" s="30" t="s">
        <v>117</v>
      </c>
      <c r="D60" s="30" t="s">
        <v>20</v>
      </c>
      <c r="E60" s="30" t="s">
        <v>439</v>
      </c>
      <c r="F60" s="56">
        <f t="shared" si="0"/>
        <v>104653</v>
      </c>
      <c r="G60" s="72" t="s">
        <v>116</v>
      </c>
    </row>
    <row r="61" spans="1:7" ht="12.75">
      <c r="A61" s="150" t="s">
        <v>27</v>
      </c>
      <c r="B61" s="30">
        <v>350</v>
      </c>
      <c r="C61" s="30"/>
      <c r="D61" s="30" t="s">
        <v>20</v>
      </c>
      <c r="E61" s="30"/>
      <c r="F61" s="56">
        <f t="shared" si="0"/>
        <v>105003</v>
      </c>
      <c r="G61" s="72" t="s">
        <v>385</v>
      </c>
    </row>
    <row r="62" spans="1:7" ht="12.75">
      <c r="A62" s="150" t="s">
        <v>27</v>
      </c>
      <c r="B62" s="30">
        <v>1000</v>
      </c>
      <c r="C62" s="30" t="s">
        <v>440</v>
      </c>
      <c r="D62" s="30" t="s">
        <v>20</v>
      </c>
      <c r="E62" s="30"/>
      <c r="F62" s="56">
        <f t="shared" si="0"/>
        <v>106003</v>
      </c>
      <c r="G62" s="72" t="s">
        <v>386</v>
      </c>
    </row>
    <row r="63" spans="1:7" ht="12.75">
      <c r="A63" s="150" t="s">
        <v>27</v>
      </c>
      <c r="B63" s="30">
        <v>400</v>
      </c>
      <c r="C63" s="30" t="s">
        <v>33</v>
      </c>
      <c r="D63" s="30" t="s">
        <v>48</v>
      </c>
      <c r="E63" s="30" t="s">
        <v>428</v>
      </c>
      <c r="F63" s="56">
        <f t="shared" si="0"/>
        <v>106403</v>
      </c>
      <c r="G63" s="72"/>
    </row>
    <row r="64" spans="1:7" ht="12.75">
      <c r="A64" s="150" t="s">
        <v>27</v>
      </c>
      <c r="B64" s="30">
        <v>500</v>
      </c>
      <c r="C64" s="30" t="s">
        <v>438</v>
      </c>
      <c r="D64" s="30" t="s">
        <v>48</v>
      </c>
      <c r="E64" s="30" t="s">
        <v>428</v>
      </c>
      <c r="F64" s="56">
        <f t="shared" si="0"/>
        <v>106903</v>
      </c>
      <c r="G64" s="72"/>
    </row>
    <row r="65" spans="1:7" ht="12.75">
      <c r="A65" s="150" t="s">
        <v>27</v>
      </c>
      <c r="B65" s="30">
        <v>296</v>
      </c>
      <c r="C65" s="30" t="s">
        <v>437</v>
      </c>
      <c r="D65" s="30" t="s">
        <v>21</v>
      </c>
      <c r="E65" s="30" t="s">
        <v>311</v>
      </c>
      <c r="F65" s="56">
        <f t="shared" si="0"/>
        <v>107199</v>
      </c>
      <c r="G65" s="72" t="s">
        <v>365</v>
      </c>
    </row>
    <row r="66" spans="1:7" ht="12.75">
      <c r="A66" s="150" t="s">
        <v>27</v>
      </c>
      <c r="B66" s="30">
        <v>930</v>
      </c>
      <c r="C66" s="30" t="s">
        <v>441</v>
      </c>
      <c r="D66" s="30" t="s">
        <v>21</v>
      </c>
      <c r="E66" s="30" t="s">
        <v>428</v>
      </c>
      <c r="F66" s="56">
        <f t="shared" si="0"/>
        <v>108129</v>
      </c>
      <c r="G66" s="72" t="s">
        <v>291</v>
      </c>
    </row>
    <row r="67" spans="1:7" ht="12.75">
      <c r="A67" s="150" t="s">
        <v>27</v>
      </c>
      <c r="B67" s="30">
        <v>5000</v>
      </c>
      <c r="C67" s="30" t="s">
        <v>373</v>
      </c>
      <c r="D67" s="30" t="s">
        <v>374</v>
      </c>
      <c r="E67" s="30"/>
      <c r="F67" s="56">
        <f t="shared" si="0"/>
        <v>113129</v>
      </c>
      <c r="G67" s="72"/>
    </row>
    <row r="68" spans="1:7" ht="12.75">
      <c r="A68" s="150" t="s">
        <v>27</v>
      </c>
      <c r="B68" s="30">
        <v>19050</v>
      </c>
      <c r="C68" s="30" t="s">
        <v>375</v>
      </c>
      <c r="D68" s="30" t="s">
        <v>154</v>
      </c>
      <c r="E68" s="30"/>
      <c r="F68" s="56">
        <f t="shared" si="0"/>
        <v>132179</v>
      </c>
      <c r="G68" s="72"/>
    </row>
    <row r="69" spans="1:7" ht="12.75">
      <c r="A69" s="150" t="s">
        <v>27</v>
      </c>
      <c r="B69" s="30">
        <v>2300</v>
      </c>
      <c r="C69" s="30" t="s">
        <v>168</v>
      </c>
      <c r="D69" s="30" t="s">
        <v>154</v>
      </c>
      <c r="E69" s="30" t="s">
        <v>1161</v>
      </c>
      <c r="F69" s="56">
        <f t="shared" si="0"/>
        <v>134479</v>
      </c>
      <c r="G69" s="72"/>
    </row>
    <row r="70" spans="1:7" ht="12.75">
      <c r="A70" s="150" t="s">
        <v>364</v>
      </c>
      <c r="B70" s="30">
        <v>300</v>
      </c>
      <c r="C70" s="30" t="s">
        <v>442</v>
      </c>
      <c r="D70" s="30" t="s">
        <v>20</v>
      </c>
      <c r="E70" s="30" t="s">
        <v>272</v>
      </c>
      <c r="F70" s="56">
        <f t="shared" si="0"/>
        <v>134779</v>
      </c>
      <c r="G70" s="72" t="s">
        <v>387</v>
      </c>
    </row>
    <row r="71" spans="1:7" ht="12.75">
      <c r="A71" s="150" t="s">
        <v>364</v>
      </c>
      <c r="B71" s="30">
        <v>200</v>
      </c>
      <c r="C71" s="30" t="s">
        <v>422</v>
      </c>
      <c r="D71" s="30" t="s">
        <v>20</v>
      </c>
      <c r="E71" s="30" t="s">
        <v>272</v>
      </c>
      <c r="F71" s="56">
        <f t="shared" si="0"/>
        <v>134979</v>
      </c>
      <c r="G71" s="72" t="s">
        <v>388</v>
      </c>
    </row>
    <row r="72" spans="1:7" ht="12.75">
      <c r="A72" s="150" t="s">
        <v>364</v>
      </c>
      <c r="B72" s="30">
        <v>200</v>
      </c>
      <c r="C72" s="30" t="s">
        <v>444</v>
      </c>
      <c r="D72" s="30" t="s">
        <v>20</v>
      </c>
      <c r="E72" s="30" t="s">
        <v>272</v>
      </c>
      <c r="F72" s="56">
        <f t="shared" si="0"/>
        <v>135179</v>
      </c>
      <c r="G72" s="72" t="s">
        <v>389</v>
      </c>
    </row>
    <row r="73" spans="1:7" ht="12.75">
      <c r="A73" s="150" t="s">
        <v>364</v>
      </c>
      <c r="B73" s="30">
        <v>400</v>
      </c>
      <c r="C73" s="30" t="s">
        <v>443</v>
      </c>
      <c r="D73" s="30" t="s">
        <v>21</v>
      </c>
      <c r="E73" s="30" t="s">
        <v>272</v>
      </c>
      <c r="F73" s="56">
        <f t="shared" si="0"/>
        <v>135579</v>
      </c>
      <c r="G73" s="72" t="s">
        <v>291</v>
      </c>
    </row>
    <row r="74" spans="1:7" ht="12.75">
      <c r="A74" s="150" t="s">
        <v>364</v>
      </c>
      <c r="B74" s="30">
        <v>700</v>
      </c>
      <c r="C74" s="30"/>
      <c r="D74" s="30" t="s">
        <v>21</v>
      </c>
      <c r="E74" s="30"/>
      <c r="F74" s="56">
        <f t="shared" si="0"/>
        <v>136279</v>
      </c>
      <c r="G74" s="72" t="s">
        <v>366</v>
      </c>
    </row>
    <row r="75" spans="1:7" ht="12.75">
      <c r="A75" s="150" t="s">
        <v>364</v>
      </c>
      <c r="B75" s="30">
        <v>100</v>
      </c>
      <c r="C75" s="30" t="s">
        <v>445</v>
      </c>
      <c r="D75" s="30" t="s">
        <v>21</v>
      </c>
      <c r="E75" s="30" t="s">
        <v>272</v>
      </c>
      <c r="F75" s="56">
        <f t="shared" si="0"/>
        <v>136379</v>
      </c>
      <c r="G75" s="72" t="s">
        <v>367</v>
      </c>
    </row>
    <row r="76" spans="1:7" ht="12.75">
      <c r="A76" s="150" t="s">
        <v>41</v>
      </c>
      <c r="B76" s="30">
        <v>1129</v>
      </c>
      <c r="C76" s="30" t="s">
        <v>408</v>
      </c>
      <c r="D76" s="30" t="s">
        <v>21</v>
      </c>
      <c r="E76" s="30" t="s">
        <v>272</v>
      </c>
      <c r="F76" s="56">
        <f t="shared" si="0"/>
        <v>137508</v>
      </c>
      <c r="G76" s="72" t="s">
        <v>291</v>
      </c>
    </row>
    <row r="77" spans="1:7" ht="12.75">
      <c r="A77" s="150" t="s">
        <v>41</v>
      </c>
      <c r="B77" s="30">
        <v>207</v>
      </c>
      <c r="C77" s="30"/>
      <c r="D77" s="30" t="s">
        <v>21</v>
      </c>
      <c r="E77" s="30"/>
      <c r="F77" s="56">
        <f t="shared" si="0"/>
        <v>137715</v>
      </c>
      <c r="G77" s="72" t="s">
        <v>291</v>
      </c>
    </row>
    <row r="78" spans="1:7" ht="12.75">
      <c r="A78" s="150" t="s">
        <v>41</v>
      </c>
      <c r="B78" s="30">
        <v>200</v>
      </c>
      <c r="C78" s="30" t="s">
        <v>406</v>
      </c>
      <c r="D78" s="30" t="s">
        <v>21</v>
      </c>
      <c r="E78" s="30" t="s">
        <v>272</v>
      </c>
      <c r="F78" s="56">
        <f t="shared" si="0"/>
        <v>137915</v>
      </c>
      <c r="G78" s="72" t="s">
        <v>148</v>
      </c>
    </row>
    <row r="79" spans="1:7" ht="12.75">
      <c r="A79" s="150" t="s">
        <v>41</v>
      </c>
      <c r="B79" s="30">
        <v>200</v>
      </c>
      <c r="C79" s="30" t="s">
        <v>406</v>
      </c>
      <c r="D79" s="30" t="s">
        <v>21</v>
      </c>
      <c r="E79" s="30" t="s">
        <v>311</v>
      </c>
      <c r="F79" s="56">
        <f t="shared" si="0"/>
        <v>138115</v>
      </c>
      <c r="G79" s="72" t="s">
        <v>148</v>
      </c>
    </row>
    <row r="80" spans="1:7" ht="12.75">
      <c r="A80" s="150" t="s">
        <v>41</v>
      </c>
      <c r="B80" s="30">
        <v>200</v>
      </c>
      <c r="C80" s="30" t="s">
        <v>406</v>
      </c>
      <c r="D80" s="30" t="s">
        <v>21</v>
      </c>
      <c r="E80" s="30" t="s">
        <v>286</v>
      </c>
      <c r="F80" s="56">
        <f t="shared" si="0"/>
        <v>138315</v>
      </c>
      <c r="G80" s="72" t="s">
        <v>148</v>
      </c>
    </row>
    <row r="81" spans="1:7" ht="12.75">
      <c r="A81" s="150" t="s">
        <v>41</v>
      </c>
      <c r="B81" s="30">
        <v>100</v>
      </c>
      <c r="C81" s="30"/>
      <c r="D81" s="30" t="s">
        <v>21</v>
      </c>
      <c r="E81" s="30"/>
      <c r="F81" s="56">
        <f t="shared" si="0"/>
        <v>138415</v>
      </c>
      <c r="G81" s="72" t="s">
        <v>369</v>
      </c>
    </row>
    <row r="82" spans="1:7" ht="12.75">
      <c r="A82" s="150" t="s">
        <v>41</v>
      </c>
      <c r="B82" s="30">
        <v>2970</v>
      </c>
      <c r="C82" s="30"/>
      <c r="D82" s="30" t="s">
        <v>21</v>
      </c>
      <c r="E82" s="30"/>
      <c r="F82" s="56">
        <f t="shared" si="0"/>
        <v>141385</v>
      </c>
      <c r="G82" s="72" t="s">
        <v>368</v>
      </c>
    </row>
    <row r="83" spans="1:7" ht="12.75">
      <c r="A83" s="150" t="s">
        <v>41</v>
      </c>
      <c r="B83" s="30">
        <v>15</v>
      </c>
      <c r="C83" s="30"/>
      <c r="D83" s="30" t="s">
        <v>21</v>
      </c>
      <c r="E83" s="30"/>
      <c r="F83" s="56">
        <f t="shared" si="0"/>
        <v>141400</v>
      </c>
      <c r="G83" s="72" t="s">
        <v>368</v>
      </c>
    </row>
    <row r="84" spans="1:7" ht="12.75">
      <c r="A84" s="150" t="s">
        <v>41</v>
      </c>
      <c r="B84" s="30">
        <v>3000</v>
      </c>
      <c r="C84" s="30" t="s">
        <v>402</v>
      </c>
      <c r="D84" s="30" t="s">
        <v>154</v>
      </c>
      <c r="E84" s="30" t="s">
        <v>403</v>
      </c>
      <c r="F84" s="56">
        <f t="shared" si="0"/>
        <v>144400</v>
      </c>
      <c r="G84" s="72"/>
    </row>
    <row r="85" spans="1:7" ht="12.75">
      <c r="A85" s="150" t="s">
        <v>41</v>
      </c>
      <c r="B85" s="30">
        <v>1300</v>
      </c>
      <c r="C85" s="30"/>
      <c r="D85" s="30" t="s">
        <v>20</v>
      </c>
      <c r="E85" s="30"/>
      <c r="F85" s="56">
        <f t="shared" si="0"/>
        <v>145700</v>
      </c>
      <c r="G85" s="72" t="s">
        <v>390</v>
      </c>
    </row>
    <row r="86" spans="1:7" ht="12.75">
      <c r="A86" s="150" t="s">
        <v>41</v>
      </c>
      <c r="B86" s="30">
        <v>500</v>
      </c>
      <c r="C86" s="30" t="s">
        <v>407</v>
      </c>
      <c r="D86" s="30" t="s">
        <v>20</v>
      </c>
      <c r="E86" s="30" t="s">
        <v>272</v>
      </c>
      <c r="F86" s="56">
        <f t="shared" si="0"/>
        <v>146200</v>
      </c>
      <c r="G86" s="72" t="s">
        <v>391</v>
      </c>
    </row>
    <row r="87" spans="1:7" ht="12.75">
      <c r="A87" s="150" t="s">
        <v>41</v>
      </c>
      <c r="B87" s="30">
        <v>10000</v>
      </c>
      <c r="C87" s="30" t="s">
        <v>115</v>
      </c>
      <c r="D87" s="30" t="s">
        <v>20</v>
      </c>
      <c r="E87" s="30"/>
      <c r="F87" s="56">
        <f t="shared" si="0"/>
        <v>156200</v>
      </c>
      <c r="G87" s="72" t="s">
        <v>392</v>
      </c>
    </row>
    <row r="88" spans="1:7" ht="12.75">
      <c r="A88" s="150" t="s">
        <v>41</v>
      </c>
      <c r="B88" s="30">
        <v>200</v>
      </c>
      <c r="C88" s="30" t="s">
        <v>446</v>
      </c>
      <c r="D88" s="30" t="s">
        <v>20</v>
      </c>
      <c r="E88" s="30"/>
      <c r="F88" s="56">
        <f t="shared" si="0"/>
        <v>156400</v>
      </c>
      <c r="G88" s="72" t="s">
        <v>393</v>
      </c>
    </row>
    <row r="89" spans="1:7" ht="12.75">
      <c r="A89" s="150" t="s">
        <v>41</v>
      </c>
      <c r="B89" s="30">
        <v>6000</v>
      </c>
      <c r="C89" s="30" t="s">
        <v>464</v>
      </c>
      <c r="D89" s="30" t="s">
        <v>20</v>
      </c>
      <c r="E89" s="30" t="s">
        <v>255</v>
      </c>
      <c r="F89" s="56">
        <f t="shared" si="0"/>
        <v>162400</v>
      </c>
      <c r="G89" s="72" t="s">
        <v>278</v>
      </c>
    </row>
    <row r="90" spans="1:7" ht="12.75">
      <c r="A90" s="150" t="s">
        <v>41</v>
      </c>
      <c r="B90" s="30">
        <v>1173</v>
      </c>
      <c r="C90" s="30" t="s">
        <v>447</v>
      </c>
      <c r="D90" s="30" t="s">
        <v>20</v>
      </c>
      <c r="E90" s="30" t="s">
        <v>448</v>
      </c>
      <c r="F90" s="56">
        <f t="shared" si="0"/>
        <v>163573</v>
      </c>
      <c r="G90" s="72" t="s">
        <v>394</v>
      </c>
    </row>
    <row r="91" spans="1:7" ht="12.75">
      <c r="A91" s="150" t="s">
        <v>41</v>
      </c>
      <c r="B91" s="30">
        <v>200</v>
      </c>
      <c r="C91" s="30"/>
      <c r="D91" s="30" t="s">
        <v>48</v>
      </c>
      <c r="E91" s="30"/>
      <c r="F91" s="56">
        <f t="shared" si="0"/>
        <v>163773</v>
      </c>
      <c r="G91" s="72"/>
    </row>
    <row r="92" spans="1:7" ht="12.75">
      <c r="A92" s="150" t="s">
        <v>370</v>
      </c>
      <c r="B92" s="30">
        <v>300</v>
      </c>
      <c r="C92" s="30" t="s">
        <v>463</v>
      </c>
      <c r="D92" s="30" t="s">
        <v>48</v>
      </c>
      <c r="E92" s="30" t="s">
        <v>272</v>
      </c>
      <c r="F92" s="56">
        <f t="shared" si="0"/>
        <v>164073</v>
      </c>
      <c r="G92" s="72"/>
    </row>
    <row r="93" spans="1:7" ht="12.75">
      <c r="A93" s="150" t="s">
        <v>370</v>
      </c>
      <c r="B93" s="30">
        <v>99</v>
      </c>
      <c r="C93" s="30"/>
      <c r="D93" s="30" t="s">
        <v>21</v>
      </c>
      <c r="E93" s="30"/>
      <c r="F93" s="56">
        <f t="shared" si="0"/>
        <v>164172</v>
      </c>
      <c r="G93" s="72" t="s">
        <v>291</v>
      </c>
    </row>
    <row r="94" spans="1:7" ht="12.75">
      <c r="A94" s="150" t="s">
        <v>370</v>
      </c>
      <c r="B94" s="30">
        <v>1500</v>
      </c>
      <c r="C94" s="30" t="s">
        <v>462</v>
      </c>
      <c r="D94" s="30" t="s">
        <v>21</v>
      </c>
      <c r="E94" s="30" t="s">
        <v>428</v>
      </c>
      <c r="F94" s="56">
        <f t="shared" si="0"/>
        <v>165672</v>
      </c>
      <c r="G94" s="77" t="s">
        <v>292</v>
      </c>
    </row>
    <row r="95" spans="1:7" ht="12.75">
      <c r="A95" s="150" t="s">
        <v>370</v>
      </c>
      <c r="B95" s="30">
        <v>1000</v>
      </c>
      <c r="C95" s="30" t="s">
        <v>371</v>
      </c>
      <c r="D95" s="30" t="s">
        <v>145</v>
      </c>
      <c r="E95" s="30"/>
      <c r="F95" s="56">
        <f t="shared" si="0"/>
        <v>166672</v>
      </c>
      <c r="G95" s="72" t="s">
        <v>372</v>
      </c>
    </row>
    <row r="96" spans="1:7" ht="12.75">
      <c r="A96" s="150" t="s">
        <v>395</v>
      </c>
      <c r="B96" s="30">
        <v>200</v>
      </c>
      <c r="C96" s="30"/>
      <c r="D96" s="30" t="s">
        <v>21</v>
      </c>
      <c r="E96" s="30"/>
      <c r="F96" s="56">
        <f t="shared" si="0"/>
        <v>166872</v>
      </c>
      <c r="G96" s="72" t="s">
        <v>148</v>
      </c>
    </row>
    <row r="97" spans="1:7" ht="12.75">
      <c r="A97" s="150" t="s">
        <v>395</v>
      </c>
      <c r="B97" s="30">
        <v>500</v>
      </c>
      <c r="C97" s="30" t="s">
        <v>461</v>
      </c>
      <c r="D97" s="30" t="s">
        <v>21</v>
      </c>
      <c r="E97" s="30" t="s">
        <v>428</v>
      </c>
      <c r="F97" s="56">
        <f t="shared" si="0"/>
        <v>167372</v>
      </c>
      <c r="G97" s="72" t="s">
        <v>292</v>
      </c>
    </row>
    <row r="98" spans="1:7" ht="12.75">
      <c r="A98" s="150" t="s">
        <v>395</v>
      </c>
      <c r="B98" s="30">
        <v>970</v>
      </c>
      <c r="C98" s="30" t="s">
        <v>259</v>
      </c>
      <c r="D98" s="30" t="s">
        <v>21</v>
      </c>
      <c r="E98" s="30"/>
      <c r="F98" s="56">
        <f t="shared" si="0"/>
        <v>168342</v>
      </c>
      <c r="G98" s="72" t="s">
        <v>405</v>
      </c>
    </row>
    <row r="99" spans="1:7" ht="12.75">
      <c r="A99" s="150" t="s">
        <v>395</v>
      </c>
      <c r="B99" s="30">
        <v>100</v>
      </c>
      <c r="C99" s="30"/>
      <c r="D99" s="30" t="s">
        <v>20</v>
      </c>
      <c r="E99" s="30"/>
      <c r="F99" s="56">
        <f t="shared" si="0"/>
        <v>168442</v>
      </c>
      <c r="G99" s="72" t="s">
        <v>295</v>
      </c>
    </row>
    <row r="100" spans="1:7" ht="12.75">
      <c r="A100" s="150" t="s">
        <v>395</v>
      </c>
      <c r="B100" s="30">
        <v>500</v>
      </c>
      <c r="C100" s="30" t="s">
        <v>407</v>
      </c>
      <c r="D100" s="30" t="s">
        <v>20</v>
      </c>
      <c r="E100" s="30" t="s">
        <v>428</v>
      </c>
      <c r="F100" s="56">
        <f t="shared" si="0"/>
        <v>168942</v>
      </c>
      <c r="G100" s="72" t="s">
        <v>391</v>
      </c>
    </row>
    <row r="101" spans="1:7" ht="12.75">
      <c r="A101" s="150" t="s">
        <v>395</v>
      </c>
      <c r="B101" s="30">
        <v>300</v>
      </c>
      <c r="C101" s="30" t="s">
        <v>251</v>
      </c>
      <c r="D101" s="30" t="s">
        <v>20</v>
      </c>
      <c r="E101" s="30" t="s">
        <v>428</v>
      </c>
      <c r="F101" s="56">
        <f t="shared" si="0"/>
        <v>169242</v>
      </c>
      <c r="G101" s="6" t="s">
        <v>396</v>
      </c>
    </row>
    <row r="102" spans="1:7" ht="12.75">
      <c r="A102" s="150" t="s">
        <v>395</v>
      </c>
      <c r="B102" s="30"/>
      <c r="C102" s="30" t="s">
        <v>468</v>
      </c>
      <c r="D102" s="30" t="s">
        <v>20</v>
      </c>
      <c r="E102" s="30"/>
      <c r="F102" s="56">
        <f t="shared" si="0"/>
        <v>169242</v>
      </c>
      <c r="G102" s="72" t="s">
        <v>397</v>
      </c>
    </row>
    <row r="103" spans="1:7" ht="12.75">
      <c r="A103" s="150" t="s">
        <v>395</v>
      </c>
      <c r="B103" s="30">
        <v>400</v>
      </c>
      <c r="C103" s="30" t="s">
        <v>460</v>
      </c>
      <c r="D103" s="30" t="s">
        <v>48</v>
      </c>
      <c r="E103" s="30" t="s">
        <v>160</v>
      </c>
      <c r="F103" s="56">
        <f t="shared" si="0"/>
        <v>169642</v>
      </c>
      <c r="G103" s="72"/>
    </row>
    <row r="104" spans="1:7" ht="12.75">
      <c r="A104" s="150" t="s">
        <v>395</v>
      </c>
      <c r="B104" s="30">
        <v>200</v>
      </c>
      <c r="C104" s="30" t="s">
        <v>567</v>
      </c>
      <c r="D104" s="30" t="s">
        <v>568</v>
      </c>
      <c r="E104" s="30" t="s">
        <v>160</v>
      </c>
      <c r="F104" s="56">
        <f t="shared" si="0"/>
        <v>169842</v>
      </c>
      <c r="G104" s="72" t="s">
        <v>295</v>
      </c>
    </row>
    <row r="105" spans="1:7" ht="12.75">
      <c r="A105" s="150" t="s">
        <v>404</v>
      </c>
      <c r="B105" s="30">
        <v>690</v>
      </c>
      <c r="C105" s="30"/>
      <c r="D105" s="30" t="s">
        <v>21</v>
      </c>
      <c r="E105" s="30"/>
      <c r="F105" s="56">
        <f t="shared" si="0"/>
        <v>170532</v>
      </c>
      <c r="G105" s="72" t="s">
        <v>365</v>
      </c>
    </row>
    <row r="106" spans="1:7" ht="12.75">
      <c r="A106" s="150" t="s">
        <v>404</v>
      </c>
      <c r="B106" s="30">
        <v>10000</v>
      </c>
      <c r="C106" s="30" t="s">
        <v>514</v>
      </c>
      <c r="D106" s="30" t="s">
        <v>21</v>
      </c>
      <c r="E106" s="30" t="s">
        <v>400</v>
      </c>
      <c r="F106" s="56">
        <f t="shared" si="0"/>
        <v>180532</v>
      </c>
      <c r="G106" s="72"/>
    </row>
    <row r="107" spans="1:7" ht="12.75">
      <c r="A107" s="150" t="s">
        <v>404</v>
      </c>
      <c r="B107" s="30">
        <v>6000</v>
      </c>
      <c r="C107" s="30" t="s">
        <v>266</v>
      </c>
      <c r="D107" s="30" t="s">
        <v>20</v>
      </c>
      <c r="E107" s="30"/>
      <c r="F107" s="56">
        <f t="shared" si="0"/>
        <v>186532</v>
      </c>
      <c r="G107" s="72" t="s">
        <v>135</v>
      </c>
    </row>
    <row r="108" spans="1:7" ht="12.75">
      <c r="A108" s="150" t="s">
        <v>404</v>
      </c>
      <c r="B108" s="30">
        <v>1000</v>
      </c>
      <c r="C108" s="30" t="s">
        <v>266</v>
      </c>
      <c r="D108" s="30" t="s">
        <v>20</v>
      </c>
      <c r="E108" s="30" t="s">
        <v>317</v>
      </c>
      <c r="F108" s="56">
        <f t="shared" si="0"/>
        <v>187532</v>
      </c>
      <c r="G108" s="72" t="s">
        <v>135</v>
      </c>
    </row>
    <row r="109" spans="1:7" ht="12.75">
      <c r="A109" s="150" t="s">
        <v>404</v>
      </c>
      <c r="B109" s="30">
        <v>1500</v>
      </c>
      <c r="C109" s="30" t="s">
        <v>117</v>
      </c>
      <c r="D109" s="30" t="s">
        <v>20</v>
      </c>
      <c r="E109" s="30" t="s">
        <v>317</v>
      </c>
      <c r="F109" s="56">
        <f t="shared" si="0"/>
        <v>189032</v>
      </c>
      <c r="G109" s="72" t="s">
        <v>116</v>
      </c>
    </row>
    <row r="110" spans="1:7" ht="12.75">
      <c r="A110" s="150" t="s">
        <v>404</v>
      </c>
      <c r="B110" s="30">
        <v>1150</v>
      </c>
      <c r="C110" s="30" t="s">
        <v>556</v>
      </c>
      <c r="D110" s="30" t="s">
        <v>20</v>
      </c>
      <c r="E110" s="30" t="s">
        <v>317</v>
      </c>
      <c r="F110" s="56">
        <f t="shared" si="0"/>
        <v>190182</v>
      </c>
      <c r="G110" s="77" t="s">
        <v>470</v>
      </c>
    </row>
    <row r="111" spans="1:7" ht="12.75">
      <c r="A111" s="150" t="s">
        <v>404</v>
      </c>
      <c r="B111" s="30">
        <v>300</v>
      </c>
      <c r="C111" s="30" t="s">
        <v>557</v>
      </c>
      <c r="D111" s="30" t="s">
        <v>20</v>
      </c>
      <c r="E111" s="30" t="s">
        <v>317</v>
      </c>
      <c r="F111" s="56">
        <f t="shared" si="0"/>
        <v>190482</v>
      </c>
      <c r="G111" s="180" t="s">
        <v>295</v>
      </c>
    </row>
    <row r="112" spans="1:7" ht="12.75">
      <c r="A112" s="150" t="s">
        <v>404</v>
      </c>
      <c r="B112" s="30">
        <v>2000</v>
      </c>
      <c r="C112" s="30" t="s">
        <v>1162</v>
      </c>
      <c r="D112" s="30" t="s">
        <v>1163</v>
      </c>
      <c r="E112" s="30" t="s">
        <v>268</v>
      </c>
      <c r="F112" s="56">
        <f t="shared" si="0"/>
        <v>192482</v>
      </c>
      <c r="G112" s="180"/>
    </row>
    <row r="113" spans="1:7" ht="12.75">
      <c r="A113" s="150" t="s">
        <v>472</v>
      </c>
      <c r="B113" s="30">
        <v>1000</v>
      </c>
      <c r="C113" s="30" t="s">
        <v>419</v>
      </c>
      <c r="D113" s="30" t="s">
        <v>20</v>
      </c>
      <c r="E113" s="30" t="s">
        <v>317</v>
      </c>
      <c r="F113" s="56">
        <f t="shared" si="0"/>
        <v>193482</v>
      </c>
      <c r="G113" s="180" t="s">
        <v>477</v>
      </c>
    </row>
    <row r="114" spans="1:7" ht="12.75">
      <c r="A114" s="150" t="s">
        <v>472</v>
      </c>
      <c r="B114" s="30">
        <v>200</v>
      </c>
      <c r="C114" s="30" t="s">
        <v>559</v>
      </c>
      <c r="D114" s="30" t="s">
        <v>20</v>
      </c>
      <c r="E114" s="30" t="s">
        <v>317</v>
      </c>
      <c r="F114" s="56">
        <f t="shared" si="0"/>
        <v>193682</v>
      </c>
      <c r="G114" s="180" t="s">
        <v>478</v>
      </c>
    </row>
    <row r="115" spans="1:7" ht="12.75">
      <c r="A115" s="150" t="s">
        <v>472</v>
      </c>
      <c r="B115" s="30">
        <v>3000</v>
      </c>
      <c r="C115" s="184" t="s">
        <v>561</v>
      </c>
      <c r="D115" s="30" t="s">
        <v>20</v>
      </c>
      <c r="E115" s="30"/>
      <c r="F115" s="56">
        <f t="shared" si="0"/>
        <v>196682</v>
      </c>
      <c r="G115" s="180" t="s">
        <v>479</v>
      </c>
    </row>
    <row r="116" spans="1:7" ht="12.75">
      <c r="A116" s="150" t="s">
        <v>472</v>
      </c>
      <c r="B116" s="30">
        <v>2000</v>
      </c>
      <c r="C116" s="30" t="s">
        <v>562</v>
      </c>
      <c r="D116" s="30" t="s">
        <v>20</v>
      </c>
      <c r="E116" s="30" t="s">
        <v>317</v>
      </c>
      <c r="F116" s="56">
        <f t="shared" si="0"/>
        <v>198682</v>
      </c>
      <c r="G116" s="180" t="s">
        <v>480</v>
      </c>
    </row>
    <row r="117" spans="1:7" ht="12.75">
      <c r="A117" s="150" t="s">
        <v>472</v>
      </c>
      <c r="B117" s="30">
        <v>194</v>
      </c>
      <c r="C117" s="30"/>
      <c r="D117" s="30" t="s">
        <v>21</v>
      </c>
      <c r="E117" s="30"/>
      <c r="F117" s="56">
        <f t="shared" si="0"/>
        <v>198876</v>
      </c>
      <c r="G117" s="181" t="s">
        <v>473</v>
      </c>
    </row>
    <row r="118" spans="1:7" ht="12.75">
      <c r="A118" s="150" t="s">
        <v>472</v>
      </c>
      <c r="B118" s="30">
        <v>300</v>
      </c>
      <c r="C118" s="30" t="s">
        <v>558</v>
      </c>
      <c r="D118" s="30" t="s">
        <v>21</v>
      </c>
      <c r="E118" s="30" t="s">
        <v>317</v>
      </c>
      <c r="F118" s="56">
        <f t="shared" si="0"/>
        <v>199176</v>
      </c>
      <c r="G118" s="180" t="s">
        <v>262</v>
      </c>
    </row>
    <row r="119" spans="1:7" ht="12.75">
      <c r="A119" s="150" t="s">
        <v>472</v>
      </c>
      <c r="B119" s="30">
        <v>50</v>
      </c>
      <c r="C119" s="30"/>
      <c r="D119" s="30" t="s">
        <v>21</v>
      </c>
      <c r="E119" s="30"/>
      <c r="F119" s="56">
        <f t="shared" si="0"/>
        <v>199226</v>
      </c>
      <c r="G119" s="180" t="s">
        <v>474</v>
      </c>
    </row>
    <row r="120" spans="1:7" ht="12.75">
      <c r="A120" s="150" t="s">
        <v>472</v>
      </c>
      <c r="B120" s="30">
        <v>600</v>
      </c>
      <c r="C120" s="30" t="s">
        <v>560</v>
      </c>
      <c r="D120" s="30" t="s">
        <v>48</v>
      </c>
      <c r="E120" s="30" t="s">
        <v>317</v>
      </c>
      <c r="F120" s="56">
        <f t="shared" si="0"/>
        <v>199826</v>
      </c>
      <c r="G120" s="180"/>
    </row>
    <row r="121" spans="1:7" ht="12.75">
      <c r="A121" s="150" t="s">
        <v>472</v>
      </c>
      <c r="B121" s="30">
        <v>2500</v>
      </c>
      <c r="C121" s="30" t="s">
        <v>47</v>
      </c>
      <c r="D121" s="30" t="s">
        <v>154</v>
      </c>
      <c r="E121" s="30"/>
      <c r="F121" s="56">
        <f t="shared" si="0"/>
        <v>202326</v>
      </c>
      <c r="G121" s="180"/>
    </row>
    <row r="122" spans="1:7" s="218" customFormat="1" ht="12.75">
      <c r="A122" s="214" t="s">
        <v>471</v>
      </c>
      <c r="B122" s="215">
        <v>2222</v>
      </c>
      <c r="C122" s="215" t="s">
        <v>481</v>
      </c>
      <c r="D122" s="215" t="s">
        <v>20</v>
      </c>
      <c r="E122" s="215"/>
      <c r="F122" s="216">
        <f t="shared" si="0"/>
        <v>204548</v>
      </c>
      <c r="G122" s="221" t="s">
        <v>482</v>
      </c>
    </row>
    <row r="123" spans="1:7" s="218" customFormat="1" ht="12.75">
      <c r="A123" s="214" t="s">
        <v>471</v>
      </c>
      <c r="B123" s="215">
        <v>6400</v>
      </c>
      <c r="C123" s="215" t="s">
        <v>127</v>
      </c>
      <c r="D123" s="215" t="s">
        <v>20</v>
      </c>
      <c r="E123" s="222" t="s">
        <v>563</v>
      </c>
      <c r="F123" s="216">
        <f t="shared" si="0"/>
        <v>210948</v>
      </c>
      <c r="G123" s="221" t="s">
        <v>278</v>
      </c>
    </row>
    <row r="124" spans="1:7" s="218" customFormat="1" ht="12.75">
      <c r="A124" s="214" t="s">
        <v>471</v>
      </c>
      <c r="B124" s="215">
        <v>500</v>
      </c>
      <c r="C124" s="215"/>
      <c r="D124" s="215" t="s">
        <v>20</v>
      </c>
      <c r="E124" s="215"/>
      <c r="F124" s="216">
        <f t="shared" si="0"/>
        <v>211448</v>
      </c>
      <c r="G124" s="221" t="s">
        <v>483</v>
      </c>
    </row>
    <row r="125" spans="1:7" s="218" customFormat="1" ht="12.75">
      <c r="A125" s="214" t="s">
        <v>471</v>
      </c>
      <c r="B125" s="215">
        <v>46</v>
      </c>
      <c r="C125" s="215"/>
      <c r="D125" s="215" t="s">
        <v>20</v>
      </c>
      <c r="E125" s="215"/>
      <c r="F125" s="216">
        <f t="shared" si="0"/>
        <v>211494</v>
      </c>
      <c r="G125" s="221" t="s">
        <v>484</v>
      </c>
    </row>
    <row r="126" spans="1:7" s="218" customFormat="1" ht="12.75" hidden="1">
      <c r="A126" s="214" t="s">
        <v>471</v>
      </c>
      <c r="B126" s="215"/>
      <c r="C126" s="215" t="s">
        <v>485</v>
      </c>
      <c r="D126" s="215" t="s">
        <v>20</v>
      </c>
      <c r="E126" s="215"/>
      <c r="F126" s="216">
        <f t="shared" si="0"/>
        <v>211494</v>
      </c>
      <c r="G126" s="221"/>
    </row>
    <row r="127" spans="1:7" s="218" customFormat="1" ht="12.75">
      <c r="A127" s="214" t="s">
        <v>471</v>
      </c>
      <c r="B127" s="215">
        <v>500</v>
      </c>
      <c r="C127" s="215" t="s">
        <v>577</v>
      </c>
      <c r="D127" s="215" t="s">
        <v>568</v>
      </c>
      <c r="E127" s="215" t="s">
        <v>379</v>
      </c>
      <c r="F127" s="216">
        <f t="shared" si="0"/>
        <v>211994</v>
      </c>
      <c r="G127" s="221"/>
    </row>
    <row r="128" spans="1:7" s="218" customFormat="1" ht="12.75">
      <c r="A128" s="214" t="s">
        <v>471</v>
      </c>
      <c r="B128" s="215">
        <v>48</v>
      </c>
      <c r="C128" s="215"/>
      <c r="D128" s="215" t="s">
        <v>21</v>
      </c>
      <c r="E128" s="215"/>
      <c r="F128" s="216">
        <f t="shared" si="0"/>
        <v>212042</v>
      </c>
      <c r="G128" s="223" t="s">
        <v>473</v>
      </c>
    </row>
    <row r="129" spans="1:7" s="218" customFormat="1" ht="12.75">
      <c r="A129" s="214" t="s">
        <v>471</v>
      </c>
      <c r="B129" s="215">
        <v>48</v>
      </c>
      <c r="C129" s="215"/>
      <c r="D129" s="215" t="s">
        <v>21</v>
      </c>
      <c r="E129" s="215"/>
      <c r="F129" s="216">
        <f t="shared" si="0"/>
        <v>212090</v>
      </c>
      <c r="G129" s="223" t="s">
        <v>473</v>
      </c>
    </row>
    <row r="130" spans="1:7" s="218" customFormat="1" ht="12.75">
      <c r="A130" s="214" t="s">
        <v>471</v>
      </c>
      <c r="B130" s="215">
        <v>1000</v>
      </c>
      <c r="C130" s="215" t="s">
        <v>564</v>
      </c>
      <c r="D130" s="215" t="s">
        <v>21</v>
      </c>
      <c r="E130" s="215" t="s">
        <v>428</v>
      </c>
      <c r="F130" s="216">
        <f t="shared" si="0"/>
        <v>213090</v>
      </c>
      <c r="G130" s="223" t="s">
        <v>270</v>
      </c>
    </row>
    <row r="131" spans="1:7" s="218" customFormat="1" ht="12.75">
      <c r="A131" s="214" t="s">
        <v>471</v>
      </c>
      <c r="B131" s="215">
        <v>1000</v>
      </c>
      <c r="C131" s="215" t="s">
        <v>566</v>
      </c>
      <c r="D131" s="215" t="s">
        <v>21</v>
      </c>
      <c r="E131" s="215" t="s">
        <v>428</v>
      </c>
      <c r="F131" s="216">
        <f t="shared" si="0"/>
        <v>214090</v>
      </c>
      <c r="G131" s="221" t="s">
        <v>291</v>
      </c>
    </row>
    <row r="132" spans="1:7" s="218" customFormat="1" ht="12.75">
      <c r="A132" s="214" t="s">
        <v>471</v>
      </c>
      <c r="B132" s="215">
        <v>99</v>
      </c>
      <c r="C132" s="215"/>
      <c r="D132" s="215" t="s">
        <v>21</v>
      </c>
      <c r="E132" s="215"/>
      <c r="F132" s="216">
        <f t="shared" si="0"/>
        <v>214189</v>
      </c>
      <c r="G132" s="221" t="s">
        <v>291</v>
      </c>
    </row>
    <row r="133" spans="1:7" s="218" customFormat="1" ht="12.75">
      <c r="A133" s="214" t="s">
        <v>471</v>
      </c>
      <c r="B133" s="215">
        <v>279</v>
      </c>
      <c r="C133" s="215"/>
      <c r="D133" s="215" t="s">
        <v>21</v>
      </c>
      <c r="E133" s="215"/>
      <c r="F133" s="216">
        <f t="shared" si="0"/>
        <v>214468</v>
      </c>
      <c r="G133" s="221" t="s">
        <v>475</v>
      </c>
    </row>
    <row r="134" spans="1:7" s="218" customFormat="1" ht="12.75">
      <c r="A134" s="214" t="s">
        <v>471</v>
      </c>
      <c r="B134" s="215">
        <v>3000</v>
      </c>
      <c r="C134" s="215" t="s">
        <v>486</v>
      </c>
      <c r="D134" s="215" t="s">
        <v>154</v>
      </c>
      <c r="E134" s="215"/>
      <c r="F134" s="216">
        <f t="shared" si="0"/>
        <v>217468</v>
      </c>
      <c r="G134" s="221"/>
    </row>
    <row r="135" spans="1:7" s="218" customFormat="1" ht="12.75">
      <c r="A135" s="214" t="s">
        <v>471</v>
      </c>
      <c r="B135" s="215">
        <v>2000</v>
      </c>
      <c r="C135" s="215" t="s">
        <v>488</v>
      </c>
      <c r="D135" s="215" t="s">
        <v>154</v>
      </c>
      <c r="E135" s="215"/>
      <c r="F135" s="216">
        <f t="shared" si="0"/>
        <v>219468</v>
      </c>
      <c r="G135" s="221"/>
    </row>
    <row r="136" spans="1:7" s="218" customFormat="1" ht="12.75">
      <c r="A136" s="214" t="s">
        <v>471</v>
      </c>
      <c r="B136" s="215">
        <v>2000</v>
      </c>
      <c r="C136" s="215" t="s">
        <v>502</v>
      </c>
      <c r="D136" s="215" t="s">
        <v>154</v>
      </c>
      <c r="E136" s="215" t="s">
        <v>503</v>
      </c>
      <c r="F136" s="216">
        <f t="shared" si="0"/>
        <v>221468</v>
      </c>
      <c r="G136" s="221"/>
    </row>
    <row r="137" spans="1:7" s="218" customFormat="1" ht="12.75">
      <c r="A137" s="214" t="s">
        <v>471</v>
      </c>
      <c r="B137" s="215">
        <v>27250</v>
      </c>
      <c r="C137" s="219" t="s">
        <v>489</v>
      </c>
      <c r="D137" s="215" t="s">
        <v>154</v>
      </c>
      <c r="E137" s="215"/>
      <c r="F137" s="216">
        <f t="shared" si="0"/>
        <v>248718</v>
      </c>
      <c r="G137" s="221"/>
    </row>
    <row r="138" spans="1:7" s="218" customFormat="1" ht="12.75">
      <c r="A138" s="214" t="s">
        <v>471</v>
      </c>
      <c r="B138" s="215"/>
      <c r="C138" s="215" t="s">
        <v>487</v>
      </c>
      <c r="D138" s="215" t="s">
        <v>154</v>
      </c>
      <c r="E138" s="219" t="s">
        <v>543</v>
      </c>
      <c r="F138" s="216">
        <f t="shared" si="0"/>
        <v>248718</v>
      </c>
      <c r="G138" s="221"/>
    </row>
    <row r="139" spans="1:7" s="218" customFormat="1" ht="12.75">
      <c r="A139" s="214" t="s">
        <v>471</v>
      </c>
      <c r="B139" s="215">
        <v>3000</v>
      </c>
      <c r="C139" s="215" t="s">
        <v>264</v>
      </c>
      <c r="D139" s="215" t="s">
        <v>154</v>
      </c>
      <c r="E139" s="215"/>
      <c r="F139" s="216">
        <f t="shared" si="0"/>
        <v>251718</v>
      </c>
      <c r="G139" s="221"/>
    </row>
    <row r="140" spans="1:7" s="218" customFormat="1" ht="12.75">
      <c r="A140" s="214" t="s">
        <v>471</v>
      </c>
      <c r="B140" s="215">
        <v>20000</v>
      </c>
      <c r="C140" s="215" t="s">
        <v>744</v>
      </c>
      <c r="D140" s="215" t="s">
        <v>154</v>
      </c>
      <c r="E140" s="215"/>
      <c r="F140" s="216">
        <f t="shared" si="0"/>
        <v>271718</v>
      </c>
      <c r="G140" s="221"/>
    </row>
    <row r="141" spans="1:7" s="218" customFormat="1" ht="12.75">
      <c r="A141" s="214" t="s">
        <v>471</v>
      </c>
      <c r="B141" s="215">
        <v>5000</v>
      </c>
      <c r="C141" s="215" t="s">
        <v>537</v>
      </c>
      <c r="D141" s="215" t="s">
        <v>154</v>
      </c>
      <c r="E141" s="215"/>
      <c r="F141" s="216">
        <f t="shared" si="0"/>
        <v>276718</v>
      </c>
      <c r="G141" s="221"/>
    </row>
    <row r="142" spans="1:7" s="218" customFormat="1" ht="12.75">
      <c r="A142" s="214" t="s">
        <v>471</v>
      </c>
      <c r="B142" s="215">
        <v>1010</v>
      </c>
      <c r="C142" s="215" t="s">
        <v>1164</v>
      </c>
      <c r="D142" s="215" t="s">
        <v>1165</v>
      </c>
      <c r="E142" s="215"/>
      <c r="F142" s="216">
        <f t="shared" si="0"/>
        <v>277728</v>
      </c>
      <c r="G142" s="221"/>
    </row>
    <row r="143" spans="1:7" ht="12.75">
      <c r="A143" s="150" t="s">
        <v>476</v>
      </c>
      <c r="B143" s="30">
        <v>1000</v>
      </c>
      <c r="C143" s="30"/>
      <c r="D143" s="30" t="s">
        <v>20</v>
      </c>
      <c r="E143" s="30"/>
      <c r="F143" s="216">
        <f t="shared" si="0"/>
        <v>278728</v>
      </c>
      <c r="G143" s="180" t="s">
        <v>331</v>
      </c>
    </row>
    <row r="144" spans="1:7" ht="12.75">
      <c r="A144" s="150" t="s">
        <v>476</v>
      </c>
      <c r="B144" s="30">
        <v>1025</v>
      </c>
      <c r="C144" s="30" t="s">
        <v>565</v>
      </c>
      <c r="D144" s="30" t="s">
        <v>48</v>
      </c>
      <c r="E144" s="30" t="s">
        <v>160</v>
      </c>
      <c r="F144" s="216">
        <f t="shared" si="0"/>
        <v>279753</v>
      </c>
      <c r="G144" s="180"/>
    </row>
    <row r="145" spans="1:7" s="218" customFormat="1" ht="12.75">
      <c r="A145" s="214" t="s">
        <v>65</v>
      </c>
      <c r="B145" s="215">
        <v>300</v>
      </c>
      <c r="C145" s="215" t="s">
        <v>572</v>
      </c>
      <c r="D145" s="215" t="s">
        <v>48</v>
      </c>
      <c r="E145" s="215" t="s">
        <v>311</v>
      </c>
      <c r="F145" s="216">
        <f t="shared" si="0"/>
        <v>280053</v>
      </c>
      <c r="G145" s="221"/>
    </row>
    <row r="146" spans="1:7" s="218" customFormat="1" ht="12.75">
      <c r="A146" s="214" t="s">
        <v>65</v>
      </c>
      <c r="B146" s="215">
        <v>985</v>
      </c>
      <c r="C146" s="215"/>
      <c r="D146" s="215" t="s">
        <v>21</v>
      </c>
      <c r="E146" s="215"/>
      <c r="F146" s="216">
        <f t="shared" si="0"/>
        <v>281038</v>
      </c>
      <c r="G146" s="221" t="s">
        <v>365</v>
      </c>
    </row>
    <row r="147" spans="1:7" s="218" customFormat="1" ht="12.75">
      <c r="A147" s="214" t="s">
        <v>65</v>
      </c>
      <c r="B147" s="215">
        <v>5000</v>
      </c>
      <c r="C147" s="215"/>
      <c r="D147" s="215" t="s">
        <v>21</v>
      </c>
      <c r="E147" s="215"/>
      <c r="F147" s="216">
        <f t="shared" si="0"/>
        <v>286038</v>
      </c>
      <c r="G147" s="221" t="s">
        <v>247</v>
      </c>
    </row>
    <row r="148" spans="1:7" s="218" customFormat="1" ht="12.75">
      <c r="A148" s="214" t="s">
        <v>65</v>
      </c>
      <c r="B148" s="215">
        <v>465</v>
      </c>
      <c r="C148" s="215" t="s">
        <v>441</v>
      </c>
      <c r="D148" s="215" t="s">
        <v>21</v>
      </c>
      <c r="E148" s="215" t="s">
        <v>317</v>
      </c>
      <c r="F148" s="216">
        <f t="shared" si="0"/>
        <v>286503</v>
      </c>
      <c r="G148" s="221" t="s">
        <v>291</v>
      </c>
    </row>
    <row r="149" spans="1:7" s="218" customFormat="1" ht="12.75">
      <c r="A149" s="214" t="s">
        <v>65</v>
      </c>
      <c r="B149" s="215">
        <v>6000</v>
      </c>
      <c r="C149" s="215" t="s">
        <v>569</v>
      </c>
      <c r="D149" s="215" t="s">
        <v>570</v>
      </c>
      <c r="E149" s="215" t="s">
        <v>317</v>
      </c>
      <c r="F149" s="216">
        <f t="shared" si="0"/>
        <v>292503</v>
      </c>
      <c r="G149" s="221"/>
    </row>
    <row r="150" spans="1:7" s="218" customFormat="1" ht="12.75">
      <c r="A150" s="214" t="s">
        <v>65</v>
      </c>
      <c r="B150" s="215">
        <v>4334</v>
      </c>
      <c r="C150" s="215" t="s">
        <v>571</v>
      </c>
      <c r="D150" s="215"/>
      <c r="E150" s="215" t="s">
        <v>379</v>
      </c>
      <c r="F150" s="216">
        <f t="shared" si="0"/>
        <v>296837</v>
      </c>
      <c r="G150" s="221"/>
    </row>
    <row r="151" spans="1:7" s="218" customFormat="1" ht="12.75">
      <c r="A151" s="214" t="s">
        <v>65</v>
      </c>
      <c r="B151" s="215">
        <v>1000</v>
      </c>
      <c r="C151" s="215" t="s">
        <v>419</v>
      </c>
      <c r="D151" s="215" t="s">
        <v>20</v>
      </c>
      <c r="E151" s="215" t="s">
        <v>311</v>
      </c>
      <c r="F151" s="216">
        <f t="shared" si="0"/>
        <v>297837</v>
      </c>
      <c r="G151" s="221" t="s">
        <v>331</v>
      </c>
    </row>
    <row r="152" spans="1:7" s="218" customFormat="1" ht="12.75">
      <c r="A152" s="214" t="s">
        <v>65</v>
      </c>
      <c r="B152" s="215">
        <v>350</v>
      </c>
      <c r="C152" s="215"/>
      <c r="D152" s="215" t="s">
        <v>20</v>
      </c>
      <c r="E152" s="215"/>
      <c r="F152" s="216">
        <f t="shared" si="0"/>
        <v>298187</v>
      </c>
      <c r="G152" s="221" t="s">
        <v>504</v>
      </c>
    </row>
    <row r="153" spans="1:7" s="218" customFormat="1" ht="12.75">
      <c r="A153" s="214" t="s">
        <v>65</v>
      </c>
      <c r="B153" s="215">
        <v>1000</v>
      </c>
      <c r="C153" s="215"/>
      <c r="D153" s="215" t="s">
        <v>20</v>
      </c>
      <c r="E153" s="215"/>
      <c r="F153" s="216">
        <f t="shared" si="0"/>
        <v>299187</v>
      </c>
      <c r="G153" s="221" t="s">
        <v>505</v>
      </c>
    </row>
    <row r="154" spans="1:7" s="218" customFormat="1" ht="12.75">
      <c r="A154" s="214" t="s">
        <v>65</v>
      </c>
      <c r="B154" s="215">
        <v>2000</v>
      </c>
      <c r="C154" s="215" t="s">
        <v>613</v>
      </c>
      <c r="D154" s="215" t="s">
        <v>20</v>
      </c>
      <c r="E154" s="215" t="s">
        <v>516</v>
      </c>
      <c r="F154" s="216">
        <f t="shared" si="0"/>
        <v>301187</v>
      </c>
      <c r="G154" s="221" t="s">
        <v>506</v>
      </c>
    </row>
    <row r="155" spans="1:7" s="218" customFormat="1" ht="12.75">
      <c r="A155" s="214" t="s">
        <v>65</v>
      </c>
      <c r="B155" s="215">
        <v>300</v>
      </c>
      <c r="C155" s="215" t="s">
        <v>573</v>
      </c>
      <c r="D155" s="215" t="s">
        <v>20</v>
      </c>
      <c r="E155" s="215" t="s">
        <v>317</v>
      </c>
      <c r="F155" s="216">
        <f t="shared" si="0"/>
        <v>301487</v>
      </c>
      <c r="G155" s="221" t="s">
        <v>385</v>
      </c>
    </row>
    <row r="156" spans="1:7" s="218" customFormat="1" ht="12.75">
      <c r="A156" s="214" t="s">
        <v>65</v>
      </c>
      <c r="B156" s="215">
        <v>2000</v>
      </c>
      <c r="C156" s="215" t="s">
        <v>250</v>
      </c>
      <c r="D156" s="215" t="s">
        <v>1163</v>
      </c>
      <c r="E156" s="215" t="s">
        <v>268</v>
      </c>
      <c r="F156" s="216">
        <f t="shared" si="0"/>
        <v>303487</v>
      </c>
      <c r="G156" s="221"/>
    </row>
    <row r="157" spans="1:7" s="218" customFormat="1" ht="12.75">
      <c r="A157" s="214" t="s">
        <v>65</v>
      </c>
      <c r="B157" s="215">
        <v>400</v>
      </c>
      <c r="C157" s="215" t="s">
        <v>168</v>
      </c>
      <c r="D157" s="215" t="s">
        <v>301</v>
      </c>
      <c r="E157" s="215" t="s">
        <v>1166</v>
      </c>
      <c r="F157" s="216">
        <f t="shared" si="0"/>
        <v>303887</v>
      </c>
      <c r="G157" s="221"/>
    </row>
    <row r="158" spans="1:7" ht="12.75">
      <c r="A158" s="150" t="s">
        <v>507</v>
      </c>
      <c r="B158" s="107">
        <v>10000</v>
      </c>
      <c r="C158" s="30" t="s">
        <v>574</v>
      </c>
      <c r="D158" s="30" t="s">
        <v>575</v>
      </c>
      <c r="E158" s="30" t="s">
        <v>317</v>
      </c>
      <c r="F158" s="216">
        <f t="shared" si="0"/>
        <v>313887</v>
      </c>
      <c r="G158" s="180"/>
    </row>
    <row r="159" spans="1:7" ht="12.75">
      <c r="A159" s="150" t="s">
        <v>507</v>
      </c>
      <c r="B159" s="30"/>
      <c r="C159" s="30" t="s">
        <v>614</v>
      </c>
      <c r="D159" s="30" t="s">
        <v>20</v>
      </c>
      <c r="E159" s="30" t="s">
        <v>133</v>
      </c>
      <c r="F159" s="216">
        <f t="shared" si="0"/>
        <v>313887</v>
      </c>
      <c r="G159" s="180" t="s">
        <v>116</v>
      </c>
    </row>
    <row r="160" spans="1:7" ht="12.75">
      <c r="A160" s="150" t="s">
        <v>507</v>
      </c>
      <c r="B160" s="30">
        <v>800</v>
      </c>
      <c r="C160" s="30" t="s">
        <v>576</v>
      </c>
      <c r="D160" s="30" t="s">
        <v>20</v>
      </c>
      <c r="E160" s="30" t="s">
        <v>286</v>
      </c>
      <c r="F160" s="216">
        <f t="shared" si="0"/>
        <v>314687</v>
      </c>
      <c r="G160" s="180" t="s">
        <v>508</v>
      </c>
    </row>
    <row r="161" spans="1:7" ht="12.75">
      <c r="A161" s="150" t="s">
        <v>507</v>
      </c>
      <c r="B161" s="30">
        <v>2000</v>
      </c>
      <c r="C161" s="30" t="s">
        <v>554</v>
      </c>
      <c r="D161" s="30" t="s">
        <v>20</v>
      </c>
      <c r="E161" s="30" t="s">
        <v>88</v>
      </c>
      <c r="F161" s="216">
        <f t="shared" si="0"/>
        <v>316687</v>
      </c>
      <c r="G161" s="180" t="s">
        <v>245</v>
      </c>
    </row>
    <row r="162" spans="1:7" ht="12.75">
      <c r="A162" s="150" t="s">
        <v>507</v>
      </c>
      <c r="B162" s="30"/>
      <c r="C162" s="30" t="s">
        <v>678</v>
      </c>
      <c r="D162" s="30" t="s">
        <v>20</v>
      </c>
      <c r="E162" s="30" t="s">
        <v>679</v>
      </c>
      <c r="F162" s="56">
        <f t="shared" si="0"/>
        <v>316687</v>
      </c>
      <c r="G162" s="181" t="s">
        <v>509</v>
      </c>
    </row>
    <row r="163" spans="1:7" ht="12.75">
      <c r="A163" s="150" t="s">
        <v>507</v>
      </c>
      <c r="B163" s="30">
        <v>600</v>
      </c>
      <c r="C163" s="30" t="s">
        <v>406</v>
      </c>
      <c r="D163" s="30" t="s">
        <v>21</v>
      </c>
      <c r="E163" s="30" t="s">
        <v>428</v>
      </c>
      <c r="F163" s="56">
        <f t="shared" si="0"/>
        <v>317287</v>
      </c>
      <c r="G163" s="180" t="s">
        <v>148</v>
      </c>
    </row>
    <row r="164" spans="1:7" ht="12.75">
      <c r="A164" s="150" t="s">
        <v>529</v>
      </c>
      <c r="B164" s="30">
        <v>400</v>
      </c>
      <c r="C164" s="30"/>
      <c r="D164" s="30" t="s">
        <v>21</v>
      </c>
      <c r="E164" s="30"/>
      <c r="F164" s="56">
        <f t="shared" si="0"/>
        <v>317687</v>
      </c>
      <c r="G164" s="180" t="s">
        <v>530</v>
      </c>
    </row>
    <row r="165" spans="1:7" ht="12.75">
      <c r="A165" s="150" t="s">
        <v>529</v>
      </c>
      <c r="B165" s="30">
        <v>500</v>
      </c>
      <c r="C165" s="30" t="s">
        <v>460</v>
      </c>
      <c r="D165" s="30" t="s">
        <v>48</v>
      </c>
      <c r="E165" s="30" t="s">
        <v>311</v>
      </c>
      <c r="F165" s="56">
        <f t="shared" si="0"/>
        <v>318187</v>
      </c>
      <c r="G165" s="180"/>
    </row>
    <row r="166" spans="1:7" ht="12.75">
      <c r="A166" s="150" t="s">
        <v>529</v>
      </c>
      <c r="B166" s="30">
        <v>500</v>
      </c>
      <c r="C166" s="30" t="s">
        <v>583</v>
      </c>
      <c r="D166" s="30" t="s">
        <v>48</v>
      </c>
      <c r="E166" s="30" t="s">
        <v>428</v>
      </c>
      <c r="F166" s="56">
        <f t="shared" si="0"/>
        <v>318687</v>
      </c>
      <c r="G166" s="180"/>
    </row>
    <row r="167" spans="1:7" ht="12.75">
      <c r="A167" s="150" t="s">
        <v>529</v>
      </c>
      <c r="B167" s="30">
        <v>500</v>
      </c>
      <c r="C167" s="30"/>
      <c r="D167" s="30" t="s">
        <v>20</v>
      </c>
      <c r="E167" s="30"/>
      <c r="F167" s="56">
        <f t="shared" si="0"/>
        <v>319187</v>
      </c>
      <c r="G167" s="180" t="s">
        <v>391</v>
      </c>
    </row>
    <row r="168" spans="1:7" ht="12.75">
      <c r="A168" s="150" t="s">
        <v>529</v>
      </c>
      <c r="B168" s="30">
        <v>200</v>
      </c>
      <c r="C168" s="30"/>
      <c r="D168" s="30" t="s">
        <v>20</v>
      </c>
      <c r="E168" s="30"/>
      <c r="F168" s="56">
        <f t="shared" si="0"/>
        <v>319387</v>
      </c>
      <c r="G168" s="180" t="s">
        <v>263</v>
      </c>
    </row>
    <row r="169" spans="1:7" ht="12.75">
      <c r="A169" s="150" t="s">
        <v>529</v>
      </c>
      <c r="B169" s="30">
        <v>500</v>
      </c>
      <c r="C169" s="30" t="s">
        <v>581</v>
      </c>
      <c r="D169" s="30" t="s">
        <v>20</v>
      </c>
      <c r="E169" s="30" t="s">
        <v>428</v>
      </c>
      <c r="F169" s="56">
        <f t="shared" si="0"/>
        <v>319887</v>
      </c>
      <c r="G169" s="180" t="s">
        <v>531</v>
      </c>
    </row>
    <row r="170" spans="1:7" ht="12.75">
      <c r="A170" s="150" t="s">
        <v>529</v>
      </c>
      <c r="B170" s="30">
        <v>600</v>
      </c>
      <c r="C170" s="30" t="s">
        <v>580</v>
      </c>
      <c r="D170" s="30" t="s">
        <v>20</v>
      </c>
      <c r="E170" s="30" t="s">
        <v>428</v>
      </c>
      <c r="F170" s="56">
        <f t="shared" si="0"/>
        <v>320487</v>
      </c>
      <c r="G170" s="180" t="s">
        <v>532</v>
      </c>
    </row>
    <row r="171" spans="1:7" ht="12.75">
      <c r="A171" s="150" t="s">
        <v>529</v>
      </c>
      <c r="B171" s="30">
        <v>800</v>
      </c>
      <c r="C171" s="30" t="s">
        <v>582</v>
      </c>
      <c r="D171" s="30" t="s">
        <v>20</v>
      </c>
      <c r="E171" s="30" t="s">
        <v>428</v>
      </c>
      <c r="F171" s="56">
        <f t="shared" si="0"/>
        <v>321287</v>
      </c>
      <c r="G171" s="180" t="s">
        <v>533</v>
      </c>
    </row>
    <row r="172" spans="1:7" ht="12.75">
      <c r="A172" s="150" t="s">
        <v>529</v>
      </c>
      <c r="B172" s="30">
        <v>3000</v>
      </c>
      <c r="C172" s="30" t="s">
        <v>578</v>
      </c>
      <c r="D172" s="30" t="s">
        <v>20</v>
      </c>
      <c r="E172" s="175" t="s">
        <v>579</v>
      </c>
      <c r="F172" s="56">
        <f t="shared" si="0"/>
        <v>324287</v>
      </c>
      <c r="G172" s="180" t="s">
        <v>534</v>
      </c>
    </row>
    <row r="173" spans="1:7" ht="12.75">
      <c r="A173" s="150" t="s">
        <v>536</v>
      </c>
      <c r="B173" s="30">
        <v>1000</v>
      </c>
      <c r="C173" s="30"/>
      <c r="D173" s="30" t="s">
        <v>20</v>
      </c>
      <c r="E173" s="30"/>
      <c r="F173" s="56">
        <f t="shared" si="0"/>
        <v>325287</v>
      </c>
      <c r="G173" s="180" t="s">
        <v>535</v>
      </c>
    </row>
    <row r="174" spans="1:7" ht="12.75">
      <c r="A174" s="150" t="s">
        <v>536</v>
      </c>
      <c r="B174" s="30">
        <v>1000</v>
      </c>
      <c r="C174" s="30" t="s">
        <v>584</v>
      </c>
      <c r="D174" s="30" t="s">
        <v>20</v>
      </c>
      <c r="E174" s="30" t="s">
        <v>317</v>
      </c>
      <c r="F174" s="56">
        <f t="shared" si="0"/>
        <v>326287</v>
      </c>
      <c r="G174" s="180" t="s">
        <v>538</v>
      </c>
    </row>
    <row r="175" spans="1:7" ht="12.75">
      <c r="A175" s="150" t="s">
        <v>536</v>
      </c>
      <c r="B175" s="30">
        <v>500</v>
      </c>
      <c r="C175" s="30" t="s">
        <v>587</v>
      </c>
      <c r="D175" s="30" t="s">
        <v>20</v>
      </c>
      <c r="E175" s="30" t="s">
        <v>286</v>
      </c>
      <c r="F175" s="56">
        <f t="shared" si="0"/>
        <v>326787</v>
      </c>
      <c r="G175" s="180" t="s">
        <v>539</v>
      </c>
    </row>
    <row r="176" spans="1:7" ht="12.75">
      <c r="A176" s="150" t="s">
        <v>536</v>
      </c>
      <c r="B176" s="30">
        <v>3200</v>
      </c>
      <c r="C176" s="30" t="s">
        <v>585</v>
      </c>
      <c r="D176" s="30" t="s">
        <v>586</v>
      </c>
      <c r="E176" s="30" t="s">
        <v>428</v>
      </c>
      <c r="F176" s="56">
        <f t="shared" si="0"/>
        <v>329987</v>
      </c>
      <c r="G176" s="180"/>
    </row>
    <row r="177" spans="1:7" ht="12.75">
      <c r="A177" s="150" t="s">
        <v>536</v>
      </c>
      <c r="B177" s="30">
        <v>1000</v>
      </c>
      <c r="C177" s="30" t="s">
        <v>589</v>
      </c>
      <c r="D177" s="30" t="s">
        <v>590</v>
      </c>
      <c r="E177" s="30"/>
      <c r="F177" s="56">
        <f t="shared" si="0"/>
        <v>330987</v>
      </c>
      <c r="G177" s="180"/>
    </row>
    <row r="178" spans="1:7" ht="12.75">
      <c r="A178" s="150" t="s">
        <v>540</v>
      </c>
      <c r="B178" s="30">
        <v>500</v>
      </c>
      <c r="C178" s="30" t="s">
        <v>591</v>
      </c>
      <c r="D178" s="30" t="s">
        <v>592</v>
      </c>
      <c r="E178" s="30" t="s">
        <v>311</v>
      </c>
      <c r="F178" s="56">
        <f t="shared" si="0"/>
        <v>331487</v>
      </c>
      <c r="G178" s="180"/>
    </row>
    <row r="179" spans="1:7" ht="12.75">
      <c r="A179" s="150" t="s">
        <v>540</v>
      </c>
      <c r="B179" s="30">
        <v>500</v>
      </c>
      <c r="C179" s="187" t="s">
        <v>600</v>
      </c>
      <c r="D179" s="30" t="s">
        <v>21</v>
      </c>
      <c r="E179" s="30" t="s">
        <v>428</v>
      </c>
      <c r="F179" s="56">
        <f t="shared" si="0"/>
        <v>331987</v>
      </c>
      <c r="G179" s="180" t="s">
        <v>254</v>
      </c>
    </row>
    <row r="180" spans="1:7" ht="12.75">
      <c r="A180" s="150" t="s">
        <v>540</v>
      </c>
      <c r="B180" s="30">
        <v>100</v>
      </c>
      <c r="C180" s="30"/>
      <c r="D180" s="30" t="s">
        <v>21</v>
      </c>
      <c r="E180" s="30"/>
      <c r="F180" s="56">
        <f t="shared" si="0"/>
        <v>332087</v>
      </c>
      <c r="G180" s="180" t="s">
        <v>247</v>
      </c>
    </row>
    <row r="181" spans="1:7" ht="12.75">
      <c r="A181" s="150" t="s">
        <v>540</v>
      </c>
      <c r="B181" s="30">
        <v>1000</v>
      </c>
      <c r="C181" s="30" t="s">
        <v>597</v>
      </c>
      <c r="D181" s="30" t="s">
        <v>598</v>
      </c>
      <c r="E181" s="30" t="s">
        <v>599</v>
      </c>
      <c r="F181" s="56">
        <f t="shared" si="0"/>
        <v>333087</v>
      </c>
      <c r="G181" s="180"/>
    </row>
    <row r="182" spans="1:7" ht="12.75">
      <c r="A182" s="150" t="s">
        <v>540</v>
      </c>
      <c r="B182" s="30">
        <v>500</v>
      </c>
      <c r="C182" s="30"/>
      <c r="D182" s="30" t="s">
        <v>20</v>
      </c>
      <c r="E182" s="30"/>
      <c r="F182" s="56">
        <f t="shared" si="0"/>
        <v>333587</v>
      </c>
      <c r="G182" s="180" t="s">
        <v>541</v>
      </c>
    </row>
    <row r="183" spans="1:7" ht="12.75">
      <c r="A183" s="150" t="s">
        <v>540</v>
      </c>
      <c r="B183" s="30">
        <v>10000</v>
      </c>
      <c r="C183" s="30" t="s">
        <v>601</v>
      </c>
      <c r="D183" s="30" t="s">
        <v>20</v>
      </c>
      <c r="E183" s="30" t="s">
        <v>602</v>
      </c>
      <c r="F183" s="56">
        <f t="shared" si="0"/>
        <v>343587</v>
      </c>
      <c r="G183" s="180" t="s">
        <v>542</v>
      </c>
    </row>
    <row r="184" spans="1:7" ht="12.75">
      <c r="A184" s="150" t="s">
        <v>540</v>
      </c>
      <c r="B184" s="30">
        <v>10000</v>
      </c>
      <c r="C184" s="30" t="s">
        <v>612</v>
      </c>
      <c r="D184" s="30" t="s">
        <v>267</v>
      </c>
      <c r="E184" s="30" t="s">
        <v>603</v>
      </c>
      <c r="F184" s="56">
        <f t="shared" si="0"/>
        <v>353587</v>
      </c>
      <c r="G184" s="180"/>
    </row>
    <row r="185" spans="1:7" ht="12.75">
      <c r="A185" s="150" t="s">
        <v>540</v>
      </c>
      <c r="B185" s="30">
        <v>200</v>
      </c>
      <c r="C185" s="30" t="s">
        <v>588</v>
      </c>
      <c r="D185" s="30" t="s">
        <v>20</v>
      </c>
      <c r="E185" s="30" t="s">
        <v>428</v>
      </c>
      <c r="F185" s="56">
        <f t="shared" si="0"/>
        <v>353787</v>
      </c>
      <c r="G185" s="180" t="s">
        <v>544</v>
      </c>
    </row>
    <row r="186" spans="1:7" ht="12.75">
      <c r="A186" s="150" t="s">
        <v>540</v>
      </c>
      <c r="B186" s="30">
        <v>300</v>
      </c>
      <c r="C186" s="30" t="s">
        <v>588</v>
      </c>
      <c r="D186" s="30" t="s">
        <v>20</v>
      </c>
      <c r="E186" s="30" t="s">
        <v>428</v>
      </c>
      <c r="F186" s="56">
        <f t="shared" si="0"/>
        <v>354087</v>
      </c>
      <c r="G186" s="180" t="s">
        <v>544</v>
      </c>
    </row>
    <row r="187" spans="1:7" ht="12.75">
      <c r="A187" s="150" t="s">
        <v>540</v>
      </c>
      <c r="B187" s="30">
        <v>2500</v>
      </c>
      <c r="C187" s="30" t="s">
        <v>117</v>
      </c>
      <c r="D187" s="30" t="s">
        <v>20</v>
      </c>
      <c r="E187" s="30" t="s">
        <v>603</v>
      </c>
      <c r="F187" s="56">
        <f t="shared" si="0"/>
        <v>356587</v>
      </c>
      <c r="G187" s="180" t="s">
        <v>116</v>
      </c>
    </row>
    <row r="188" spans="1:7" ht="12.75">
      <c r="A188" s="150" t="s">
        <v>540</v>
      </c>
      <c r="B188" s="30">
        <v>1000</v>
      </c>
      <c r="C188" s="30" t="s">
        <v>701</v>
      </c>
      <c r="D188" s="30" t="s">
        <v>20</v>
      </c>
      <c r="E188" s="30"/>
      <c r="F188" s="56">
        <f t="shared" si="0"/>
        <v>357587</v>
      </c>
      <c r="G188" s="181" t="s">
        <v>546</v>
      </c>
    </row>
    <row r="189" spans="1:7" ht="12.75">
      <c r="A189" s="150" t="s">
        <v>540</v>
      </c>
      <c r="B189" s="30">
        <v>500</v>
      </c>
      <c r="C189" s="30" t="s">
        <v>1167</v>
      </c>
      <c r="D189" s="30" t="s">
        <v>1165</v>
      </c>
      <c r="E189" s="30"/>
      <c r="F189" s="56">
        <f t="shared" si="0"/>
        <v>358087</v>
      </c>
      <c r="G189" s="181"/>
    </row>
    <row r="190" spans="1:7" ht="12.75">
      <c r="A190" s="150" t="s">
        <v>545</v>
      </c>
      <c r="B190" s="30">
        <v>900</v>
      </c>
      <c r="C190" s="30" t="s">
        <v>419</v>
      </c>
      <c r="D190" s="30" t="s">
        <v>20</v>
      </c>
      <c r="E190" s="30" t="s">
        <v>603</v>
      </c>
      <c r="F190" s="56">
        <f>F189+B190</f>
        <v>358987</v>
      </c>
      <c r="G190" s="180" t="s">
        <v>331</v>
      </c>
    </row>
    <row r="191" spans="1:7" ht="12.75">
      <c r="A191" s="150" t="s">
        <v>545</v>
      </c>
      <c r="B191" s="30">
        <v>3000</v>
      </c>
      <c r="C191" s="30" t="s">
        <v>613</v>
      </c>
      <c r="D191" s="30" t="s">
        <v>20</v>
      </c>
      <c r="E191" s="30" t="s">
        <v>516</v>
      </c>
      <c r="F191" s="56">
        <f aca="true" t="shared" si="1" ref="F191:F254">F190+B191</f>
        <v>361987</v>
      </c>
      <c r="G191" s="180" t="s">
        <v>547</v>
      </c>
    </row>
    <row r="192" spans="1:7" ht="12.75">
      <c r="A192" s="150" t="s">
        <v>545</v>
      </c>
      <c r="B192" s="30">
        <v>200</v>
      </c>
      <c r="C192" s="30" t="s">
        <v>608</v>
      </c>
      <c r="D192" s="30" t="s">
        <v>20</v>
      </c>
      <c r="E192" s="30" t="s">
        <v>603</v>
      </c>
      <c r="F192" s="56">
        <f t="shared" si="1"/>
        <v>362187</v>
      </c>
      <c r="G192" s="180" t="s">
        <v>295</v>
      </c>
    </row>
    <row r="193" spans="1:7" ht="12.75">
      <c r="A193" s="150" t="s">
        <v>545</v>
      </c>
      <c r="B193" s="30">
        <v>950</v>
      </c>
      <c r="C193" s="30"/>
      <c r="D193" s="30" t="s">
        <v>21</v>
      </c>
      <c r="E193" s="30"/>
      <c r="F193" s="56">
        <f t="shared" si="1"/>
        <v>363137</v>
      </c>
      <c r="G193" s="180" t="s">
        <v>254</v>
      </c>
    </row>
    <row r="194" spans="1:7" ht="12.75">
      <c r="A194" s="150" t="s">
        <v>548</v>
      </c>
      <c r="B194" s="30">
        <v>300</v>
      </c>
      <c r="C194" s="24" t="s">
        <v>607</v>
      </c>
      <c r="D194" s="30" t="s">
        <v>21</v>
      </c>
      <c r="E194" s="30" t="s">
        <v>603</v>
      </c>
      <c r="F194" s="56">
        <f t="shared" si="1"/>
        <v>363437</v>
      </c>
      <c r="G194" s="180" t="s">
        <v>553</v>
      </c>
    </row>
    <row r="195" spans="1:7" ht="12.75">
      <c r="A195" s="150" t="s">
        <v>548</v>
      </c>
      <c r="B195" s="30">
        <v>296</v>
      </c>
      <c r="C195" s="26" t="s">
        <v>606</v>
      </c>
      <c r="D195" s="30" t="s">
        <v>21</v>
      </c>
      <c r="E195" s="30" t="s">
        <v>603</v>
      </c>
      <c r="F195" s="56">
        <f t="shared" si="1"/>
        <v>363733</v>
      </c>
      <c r="G195" s="180" t="s">
        <v>291</v>
      </c>
    </row>
    <row r="196" spans="1:7" ht="12.75">
      <c r="A196" s="150" t="s">
        <v>548</v>
      </c>
      <c r="B196" s="30">
        <v>368</v>
      </c>
      <c r="C196" s="30"/>
      <c r="D196" s="30" t="s">
        <v>48</v>
      </c>
      <c r="E196" s="30"/>
      <c r="F196" s="56">
        <f t="shared" si="1"/>
        <v>364101</v>
      </c>
      <c r="G196" s="180"/>
    </row>
    <row r="197" spans="1:7" ht="12.75">
      <c r="A197" s="150" t="s">
        <v>548</v>
      </c>
      <c r="B197" s="30">
        <v>500</v>
      </c>
      <c r="C197" s="30" t="s">
        <v>605</v>
      </c>
      <c r="D197" s="30" t="s">
        <v>20</v>
      </c>
      <c r="E197" s="30" t="s">
        <v>603</v>
      </c>
      <c r="F197" s="56">
        <f t="shared" si="1"/>
        <v>364601</v>
      </c>
      <c r="G197" s="180" t="s">
        <v>549</v>
      </c>
    </row>
    <row r="198" spans="1:7" ht="12.75">
      <c r="A198" s="150" t="s">
        <v>548</v>
      </c>
      <c r="B198" s="30">
        <v>200</v>
      </c>
      <c r="C198" s="30" t="s">
        <v>608</v>
      </c>
      <c r="D198" s="30" t="s">
        <v>568</v>
      </c>
      <c r="E198" s="30" t="s">
        <v>160</v>
      </c>
      <c r="F198" s="56">
        <f t="shared" si="1"/>
        <v>364801</v>
      </c>
      <c r="G198" s="180" t="s">
        <v>295</v>
      </c>
    </row>
    <row r="199" spans="1:7" ht="12.75">
      <c r="A199" s="150" t="s">
        <v>550</v>
      </c>
      <c r="B199" s="30">
        <v>200</v>
      </c>
      <c r="C199" s="30" t="s">
        <v>608</v>
      </c>
      <c r="D199" s="30" t="s">
        <v>20</v>
      </c>
      <c r="E199" s="30" t="s">
        <v>609</v>
      </c>
      <c r="F199" s="56">
        <f t="shared" si="1"/>
        <v>365001</v>
      </c>
      <c r="G199" s="180" t="s">
        <v>295</v>
      </c>
    </row>
    <row r="200" spans="1:7" ht="12.75">
      <c r="A200" s="150" t="s">
        <v>550</v>
      </c>
      <c r="B200" s="30">
        <v>500</v>
      </c>
      <c r="C200" s="30"/>
      <c r="D200" s="30" t="s">
        <v>20</v>
      </c>
      <c r="E200" s="30"/>
      <c r="F200" s="56">
        <f t="shared" si="1"/>
        <v>365501</v>
      </c>
      <c r="G200" s="180" t="s">
        <v>551</v>
      </c>
    </row>
    <row r="201" spans="1:7" ht="12.75">
      <c r="A201" s="150" t="s">
        <v>550</v>
      </c>
      <c r="B201" s="30">
        <v>400</v>
      </c>
      <c r="C201" s="30" t="s">
        <v>610</v>
      </c>
      <c r="D201" s="30" t="s">
        <v>20</v>
      </c>
      <c r="E201" s="30" t="s">
        <v>603</v>
      </c>
      <c r="F201" s="56">
        <f t="shared" si="1"/>
        <v>365901</v>
      </c>
      <c r="G201" s="180" t="s">
        <v>552</v>
      </c>
    </row>
    <row r="202" spans="1:7" ht="12.75">
      <c r="A202" s="150" t="s">
        <v>550</v>
      </c>
      <c r="B202" s="30">
        <v>1200</v>
      </c>
      <c r="C202" s="30" t="s">
        <v>626</v>
      </c>
      <c r="D202" s="30" t="s">
        <v>20</v>
      </c>
      <c r="E202" s="30" t="s">
        <v>627</v>
      </c>
      <c r="F202" s="56">
        <f t="shared" si="1"/>
        <v>367101</v>
      </c>
      <c r="G202" s="180" t="s">
        <v>619</v>
      </c>
    </row>
    <row r="203" spans="1:7" ht="12.75">
      <c r="A203" s="150" t="s">
        <v>550</v>
      </c>
      <c r="B203" s="30">
        <v>150</v>
      </c>
      <c r="C203" s="30" t="s">
        <v>667</v>
      </c>
      <c r="D203" s="30" t="s">
        <v>20</v>
      </c>
      <c r="E203" s="30" t="s">
        <v>160</v>
      </c>
      <c r="F203" s="56">
        <f t="shared" si="1"/>
        <v>367251</v>
      </c>
      <c r="G203" s="180" t="s">
        <v>620</v>
      </c>
    </row>
    <row r="204" spans="1:7" ht="12.75">
      <c r="A204" s="150" t="s">
        <v>550</v>
      </c>
      <c r="B204" s="30">
        <v>550</v>
      </c>
      <c r="C204" s="30" t="s">
        <v>626</v>
      </c>
      <c r="D204" s="30" t="s">
        <v>20</v>
      </c>
      <c r="E204" s="30" t="s">
        <v>609</v>
      </c>
      <c r="F204" s="56">
        <f t="shared" si="1"/>
        <v>367801</v>
      </c>
      <c r="G204" s="180" t="s">
        <v>619</v>
      </c>
    </row>
    <row r="205" spans="1:7" ht="12.75">
      <c r="A205" s="150" t="s">
        <v>550</v>
      </c>
      <c r="B205" s="30">
        <v>1950</v>
      </c>
      <c r="C205" s="30"/>
      <c r="D205" s="30" t="s">
        <v>20</v>
      </c>
      <c r="E205" s="30"/>
      <c r="F205" s="56">
        <f t="shared" si="1"/>
        <v>369751</v>
      </c>
      <c r="G205" s="181" t="s">
        <v>534</v>
      </c>
    </row>
    <row r="206" spans="1:7" ht="12.75">
      <c r="A206" s="150" t="s">
        <v>550</v>
      </c>
      <c r="B206" s="30">
        <v>1000</v>
      </c>
      <c r="C206" s="30"/>
      <c r="D206" s="30" t="s">
        <v>20</v>
      </c>
      <c r="E206" s="30"/>
      <c r="F206" s="56">
        <f t="shared" si="1"/>
        <v>370751</v>
      </c>
      <c r="G206" s="180" t="s">
        <v>621</v>
      </c>
    </row>
    <row r="207" spans="1:7" ht="12.75">
      <c r="A207" s="150" t="s">
        <v>550</v>
      </c>
      <c r="B207" s="30">
        <v>500</v>
      </c>
      <c r="C207" s="30"/>
      <c r="D207" s="30" t="s">
        <v>20</v>
      </c>
      <c r="E207" s="30"/>
      <c r="F207" s="56">
        <f t="shared" si="1"/>
        <v>371251</v>
      </c>
      <c r="G207" s="180" t="s">
        <v>622</v>
      </c>
    </row>
    <row r="208" spans="1:7" ht="12.75">
      <c r="A208" s="150" t="s">
        <v>550</v>
      </c>
      <c r="B208" s="30">
        <v>300</v>
      </c>
      <c r="C208" s="30" t="s">
        <v>625</v>
      </c>
      <c r="D208" s="30" t="s">
        <v>48</v>
      </c>
      <c r="E208" s="30" t="s">
        <v>428</v>
      </c>
      <c r="F208" s="56">
        <f t="shared" si="1"/>
        <v>371551</v>
      </c>
      <c r="G208" s="180"/>
    </row>
    <row r="209" spans="1:7" ht="12.75">
      <c r="A209" s="150" t="s">
        <v>550</v>
      </c>
      <c r="B209" s="30">
        <v>1000</v>
      </c>
      <c r="C209" s="30" t="s">
        <v>611</v>
      </c>
      <c r="D209" s="30" t="s">
        <v>21</v>
      </c>
      <c r="E209" s="30" t="s">
        <v>311</v>
      </c>
      <c r="F209" s="56">
        <f t="shared" si="1"/>
        <v>372551</v>
      </c>
      <c r="G209" s="180" t="s">
        <v>254</v>
      </c>
    </row>
    <row r="210" spans="1:7" ht="12.75">
      <c r="A210" s="150" t="s">
        <v>550</v>
      </c>
      <c r="B210" s="30">
        <v>100</v>
      </c>
      <c r="C210" s="30"/>
      <c r="D210" s="30" t="s">
        <v>21</v>
      </c>
      <c r="E210" s="30"/>
      <c r="F210" s="56">
        <f t="shared" si="1"/>
        <v>372651</v>
      </c>
      <c r="G210" s="180" t="s">
        <v>291</v>
      </c>
    </row>
    <row r="211" spans="1:7" ht="12.75">
      <c r="A211" s="150" t="s">
        <v>550</v>
      </c>
      <c r="B211" s="30">
        <v>306</v>
      </c>
      <c r="C211" s="30"/>
      <c r="D211" s="30" t="s">
        <v>21</v>
      </c>
      <c r="E211" s="30"/>
      <c r="F211" s="56">
        <f t="shared" si="1"/>
        <v>372957</v>
      </c>
      <c r="G211" s="180" t="s">
        <v>291</v>
      </c>
    </row>
    <row r="212" spans="1:7" ht="12.75">
      <c r="A212" s="150" t="s">
        <v>550</v>
      </c>
      <c r="B212" s="30">
        <v>1000</v>
      </c>
      <c r="C212" s="30" t="s">
        <v>618</v>
      </c>
      <c r="D212" s="30" t="s">
        <v>21</v>
      </c>
      <c r="E212" s="30" t="s">
        <v>603</v>
      </c>
      <c r="F212" s="56">
        <f t="shared" si="1"/>
        <v>373957</v>
      </c>
      <c r="G212" s="180" t="s">
        <v>616</v>
      </c>
    </row>
    <row r="213" spans="1:7" ht="12.75">
      <c r="A213" s="150" t="s">
        <v>615</v>
      </c>
      <c r="B213" s="30">
        <v>299</v>
      </c>
      <c r="C213" s="30"/>
      <c r="D213" s="30" t="s">
        <v>21</v>
      </c>
      <c r="E213" s="30"/>
      <c r="F213" s="56">
        <f t="shared" si="1"/>
        <v>374256</v>
      </c>
      <c r="G213" s="180" t="s">
        <v>617</v>
      </c>
    </row>
    <row r="214" spans="1:7" ht="12.75">
      <c r="A214" s="150" t="s">
        <v>615</v>
      </c>
      <c r="B214" s="30">
        <v>49</v>
      </c>
      <c r="C214" s="30" t="s">
        <v>666</v>
      </c>
      <c r="D214" s="30" t="s">
        <v>21</v>
      </c>
      <c r="E214" s="30" t="s">
        <v>603</v>
      </c>
      <c r="F214" s="56">
        <f t="shared" si="1"/>
        <v>374305</v>
      </c>
      <c r="G214" s="180" t="s">
        <v>291</v>
      </c>
    </row>
    <row r="215" spans="1:7" ht="12.75">
      <c r="A215" s="150" t="s">
        <v>615</v>
      </c>
      <c r="B215" s="30">
        <v>200</v>
      </c>
      <c r="C215" s="30"/>
      <c r="D215" s="30" t="s">
        <v>21</v>
      </c>
      <c r="E215" s="30"/>
      <c r="F215" s="56">
        <f t="shared" si="1"/>
        <v>374505</v>
      </c>
      <c r="G215" s="180" t="s">
        <v>659</v>
      </c>
    </row>
    <row r="216" spans="1:7" ht="12.75">
      <c r="A216" s="150" t="s">
        <v>615</v>
      </c>
      <c r="B216" s="30">
        <v>49</v>
      </c>
      <c r="C216" s="30"/>
      <c r="D216" s="30" t="s">
        <v>21</v>
      </c>
      <c r="E216" s="30"/>
      <c r="F216" s="56">
        <f t="shared" si="1"/>
        <v>374554</v>
      </c>
      <c r="G216" s="180" t="s">
        <v>291</v>
      </c>
    </row>
    <row r="217" spans="1:7" ht="12.75">
      <c r="A217" s="150" t="s">
        <v>615</v>
      </c>
      <c r="B217" s="30">
        <v>1000</v>
      </c>
      <c r="C217" s="30" t="s">
        <v>668</v>
      </c>
      <c r="D217" s="30" t="s">
        <v>20</v>
      </c>
      <c r="E217" s="30" t="s">
        <v>160</v>
      </c>
      <c r="F217" s="56">
        <f t="shared" si="1"/>
        <v>375554</v>
      </c>
      <c r="G217" s="180" t="s">
        <v>623</v>
      </c>
    </row>
    <row r="218" spans="1:7" ht="12.75">
      <c r="A218" s="150" t="s">
        <v>615</v>
      </c>
      <c r="B218" s="30">
        <v>300</v>
      </c>
      <c r="C218" s="30" t="s">
        <v>663</v>
      </c>
      <c r="D218" s="30" t="s">
        <v>20</v>
      </c>
      <c r="E218" s="30" t="s">
        <v>160</v>
      </c>
      <c r="F218" s="56">
        <f t="shared" si="1"/>
        <v>375854</v>
      </c>
      <c r="G218" s="180" t="s">
        <v>624</v>
      </c>
    </row>
    <row r="219" spans="1:7" ht="12.75">
      <c r="A219" s="150" t="s">
        <v>615</v>
      </c>
      <c r="B219" s="30">
        <v>200</v>
      </c>
      <c r="C219" s="30" t="s">
        <v>664</v>
      </c>
      <c r="D219" s="30" t="s">
        <v>20</v>
      </c>
      <c r="E219" s="30" t="s">
        <v>160</v>
      </c>
      <c r="F219" s="56">
        <f t="shared" si="1"/>
        <v>376054</v>
      </c>
      <c r="G219" s="180" t="s">
        <v>654</v>
      </c>
    </row>
    <row r="220" spans="1:7" ht="12.75" hidden="1">
      <c r="A220" s="150" t="s">
        <v>615</v>
      </c>
      <c r="B220" s="30"/>
      <c r="C220" s="30" t="s">
        <v>662</v>
      </c>
      <c r="D220" s="30" t="s">
        <v>20</v>
      </c>
      <c r="E220" s="30"/>
      <c r="F220" s="56">
        <f t="shared" si="1"/>
        <v>376054</v>
      </c>
      <c r="G220" s="180" t="s">
        <v>660</v>
      </c>
    </row>
    <row r="221" spans="1:7" ht="12.75">
      <c r="A221" s="150" t="s">
        <v>615</v>
      </c>
      <c r="B221" s="30">
        <v>6000</v>
      </c>
      <c r="C221" s="30" t="s">
        <v>693</v>
      </c>
      <c r="D221" s="30" t="s">
        <v>20</v>
      </c>
      <c r="E221" s="30" t="s">
        <v>160</v>
      </c>
      <c r="F221" s="56">
        <f t="shared" si="1"/>
        <v>382054</v>
      </c>
      <c r="G221" s="181" t="s">
        <v>534</v>
      </c>
    </row>
    <row r="222" spans="1:7" ht="12.75">
      <c r="A222" s="150" t="s">
        <v>615</v>
      </c>
      <c r="B222" s="30">
        <v>4580</v>
      </c>
      <c r="C222" s="30" t="s">
        <v>669</v>
      </c>
      <c r="D222" s="30" t="s">
        <v>20</v>
      </c>
      <c r="E222" s="30"/>
      <c r="F222" s="56">
        <f t="shared" si="1"/>
        <v>386634</v>
      </c>
      <c r="G222" s="181" t="s">
        <v>534</v>
      </c>
    </row>
    <row r="223" spans="1:7" ht="12.75">
      <c r="A223" s="150" t="s">
        <v>615</v>
      </c>
      <c r="B223" s="30">
        <v>5000</v>
      </c>
      <c r="C223" s="30" t="s">
        <v>670</v>
      </c>
      <c r="D223" s="30" t="s">
        <v>20</v>
      </c>
      <c r="E223" s="30" t="s">
        <v>160</v>
      </c>
      <c r="F223" s="56">
        <f t="shared" si="1"/>
        <v>391634</v>
      </c>
      <c r="G223" s="181" t="s">
        <v>534</v>
      </c>
    </row>
    <row r="224" spans="1:7" ht="12.75">
      <c r="A224" s="150" t="s">
        <v>615</v>
      </c>
      <c r="B224" s="30">
        <v>279</v>
      </c>
      <c r="C224" s="30"/>
      <c r="D224" s="30" t="s">
        <v>48</v>
      </c>
      <c r="E224" s="30"/>
      <c r="F224" s="56">
        <f t="shared" si="1"/>
        <v>391913</v>
      </c>
      <c r="G224" s="180"/>
    </row>
    <row r="225" spans="1:7" ht="12.75">
      <c r="A225" s="150" t="s">
        <v>615</v>
      </c>
      <c r="B225" s="30">
        <v>60</v>
      </c>
      <c r="C225" s="30" t="s">
        <v>666</v>
      </c>
      <c r="D225" s="30" t="s">
        <v>48</v>
      </c>
      <c r="E225" s="30" t="s">
        <v>160</v>
      </c>
      <c r="F225" s="56">
        <f t="shared" si="1"/>
        <v>391973</v>
      </c>
      <c r="G225" s="180"/>
    </row>
    <row r="226" spans="1:7" ht="12.75">
      <c r="A226" s="150" t="s">
        <v>615</v>
      </c>
      <c r="B226" s="30">
        <v>564</v>
      </c>
      <c r="C226" s="30" t="s">
        <v>665</v>
      </c>
      <c r="D226" s="30" t="s">
        <v>48</v>
      </c>
      <c r="E226" s="30" t="s">
        <v>603</v>
      </c>
      <c r="F226" s="56">
        <f t="shared" si="1"/>
        <v>392537</v>
      </c>
      <c r="G226" s="180"/>
    </row>
    <row r="227" spans="1:7" ht="12.75">
      <c r="A227" s="150" t="s">
        <v>671</v>
      </c>
      <c r="B227" s="30">
        <v>990</v>
      </c>
      <c r="C227" s="30" t="s">
        <v>800</v>
      </c>
      <c r="D227" s="30" t="s">
        <v>21</v>
      </c>
      <c r="E227" s="30"/>
      <c r="F227" s="56">
        <f t="shared" si="1"/>
        <v>393527</v>
      </c>
      <c r="G227" s="180" t="s">
        <v>672</v>
      </c>
    </row>
    <row r="228" spans="1:7" ht="12.75">
      <c r="A228" s="150" t="s">
        <v>671</v>
      </c>
      <c r="B228" s="30">
        <v>700</v>
      </c>
      <c r="C228" s="30"/>
      <c r="D228" s="30" t="s">
        <v>21</v>
      </c>
      <c r="E228" s="30"/>
      <c r="F228" s="56">
        <f t="shared" si="1"/>
        <v>394227</v>
      </c>
      <c r="G228" s="180" t="s">
        <v>673</v>
      </c>
    </row>
    <row r="229" spans="1:7" ht="12.75">
      <c r="A229" s="150" t="s">
        <v>671</v>
      </c>
      <c r="B229" s="30">
        <v>10</v>
      </c>
      <c r="C229" s="30"/>
      <c r="D229" s="30" t="s">
        <v>21</v>
      </c>
      <c r="E229" s="30"/>
      <c r="F229" s="56">
        <f t="shared" si="1"/>
        <v>394237</v>
      </c>
      <c r="G229" s="180" t="s">
        <v>674</v>
      </c>
    </row>
    <row r="230" spans="1:7" ht="12.75">
      <c r="A230" s="150" t="s">
        <v>671</v>
      </c>
      <c r="B230" s="30">
        <v>1000</v>
      </c>
      <c r="C230" s="30" t="s">
        <v>556</v>
      </c>
      <c r="D230" s="30" t="s">
        <v>20</v>
      </c>
      <c r="E230" s="30" t="s">
        <v>88</v>
      </c>
      <c r="F230" s="56">
        <f t="shared" si="1"/>
        <v>395237</v>
      </c>
      <c r="G230" s="181" t="s">
        <v>470</v>
      </c>
    </row>
    <row r="231" spans="1:8" ht="12.75">
      <c r="A231" s="150" t="s">
        <v>675</v>
      </c>
      <c r="B231" s="30">
        <v>100</v>
      </c>
      <c r="C231" s="30" t="s">
        <v>608</v>
      </c>
      <c r="D231" s="30" t="s">
        <v>20</v>
      </c>
      <c r="E231" s="30" t="s">
        <v>733</v>
      </c>
      <c r="F231" s="56">
        <f t="shared" si="1"/>
        <v>395337</v>
      </c>
      <c r="G231" s="180" t="s">
        <v>295</v>
      </c>
      <c r="H231" s="175" t="s">
        <v>688</v>
      </c>
    </row>
    <row r="232" spans="1:7" ht="12.75">
      <c r="A232" s="150" t="s">
        <v>675</v>
      </c>
      <c r="B232" s="30">
        <v>500</v>
      </c>
      <c r="C232" s="30" t="s">
        <v>117</v>
      </c>
      <c r="D232" s="30" t="s">
        <v>20</v>
      </c>
      <c r="E232" s="30" t="s">
        <v>88</v>
      </c>
      <c r="F232" s="56">
        <f t="shared" si="1"/>
        <v>395837</v>
      </c>
      <c r="G232" s="72" t="s">
        <v>116</v>
      </c>
    </row>
    <row r="233" spans="1:7" ht="12.75">
      <c r="A233" s="150" t="s">
        <v>675</v>
      </c>
      <c r="B233" s="30">
        <v>3000</v>
      </c>
      <c r="C233" s="30"/>
      <c r="D233" s="30" t="s">
        <v>20</v>
      </c>
      <c r="E233" s="30"/>
      <c r="F233" s="56">
        <f t="shared" si="1"/>
        <v>398837</v>
      </c>
      <c r="G233" s="72" t="s">
        <v>676</v>
      </c>
    </row>
    <row r="234" spans="1:7" ht="12.75">
      <c r="A234" s="150" t="s">
        <v>675</v>
      </c>
      <c r="B234" s="30">
        <v>600</v>
      </c>
      <c r="C234" s="30" t="s">
        <v>560</v>
      </c>
      <c r="D234" s="30" t="s">
        <v>20</v>
      </c>
      <c r="E234" s="30" t="s">
        <v>733</v>
      </c>
      <c r="F234" s="56">
        <f t="shared" si="1"/>
        <v>399437</v>
      </c>
      <c r="G234" s="72" t="s">
        <v>680</v>
      </c>
    </row>
    <row r="235" spans="1:7" ht="12.75">
      <c r="A235" s="150" t="s">
        <v>675</v>
      </c>
      <c r="B235" s="30">
        <v>500</v>
      </c>
      <c r="C235" s="30" t="s">
        <v>266</v>
      </c>
      <c r="D235" s="30" t="s">
        <v>20</v>
      </c>
      <c r="E235" s="30" t="s">
        <v>88</v>
      </c>
      <c r="F235" s="56">
        <f t="shared" si="1"/>
        <v>399937</v>
      </c>
      <c r="G235" s="72" t="s">
        <v>135</v>
      </c>
    </row>
    <row r="236" spans="1:7" ht="12.75">
      <c r="A236" s="150" t="s">
        <v>675</v>
      </c>
      <c r="B236" s="30">
        <v>1000</v>
      </c>
      <c r="C236" s="30" t="s">
        <v>690</v>
      </c>
      <c r="D236" s="30" t="s">
        <v>20</v>
      </c>
      <c r="E236" s="30" t="s">
        <v>88</v>
      </c>
      <c r="F236" s="56">
        <f t="shared" si="1"/>
        <v>400937</v>
      </c>
      <c r="G236" s="72" t="s">
        <v>681</v>
      </c>
    </row>
    <row r="237" spans="1:7" ht="12.75">
      <c r="A237" s="150" t="s">
        <v>675</v>
      </c>
      <c r="B237" s="30">
        <v>400</v>
      </c>
      <c r="C237" s="30" t="s">
        <v>694</v>
      </c>
      <c r="D237" s="30" t="s">
        <v>21</v>
      </c>
      <c r="E237" s="30" t="s">
        <v>733</v>
      </c>
      <c r="F237" s="56">
        <f t="shared" si="1"/>
        <v>401337</v>
      </c>
      <c r="G237" s="72" t="s">
        <v>677</v>
      </c>
    </row>
    <row r="238" spans="1:7" ht="12.75">
      <c r="A238" s="150" t="s">
        <v>682</v>
      </c>
      <c r="B238" s="30">
        <v>500</v>
      </c>
      <c r="C238" s="30" t="s">
        <v>444</v>
      </c>
      <c r="D238" s="30" t="s">
        <v>21</v>
      </c>
      <c r="E238" s="30" t="s">
        <v>160</v>
      </c>
      <c r="F238" s="56">
        <f t="shared" si="1"/>
        <v>401837</v>
      </c>
      <c r="G238" s="77" t="s">
        <v>292</v>
      </c>
    </row>
    <row r="239" spans="1:7" ht="12.75">
      <c r="A239" s="150" t="s">
        <v>682</v>
      </c>
      <c r="B239" s="30">
        <v>500</v>
      </c>
      <c r="C239" s="30" t="s">
        <v>686</v>
      </c>
      <c r="D239" s="30" t="s">
        <v>48</v>
      </c>
      <c r="E239" s="30" t="s">
        <v>311</v>
      </c>
      <c r="F239" s="56">
        <f t="shared" si="1"/>
        <v>402337</v>
      </c>
      <c r="G239" s="72"/>
    </row>
    <row r="240" spans="1:7" ht="12.75">
      <c r="A240" s="150" t="s">
        <v>682</v>
      </c>
      <c r="B240" s="30">
        <v>100</v>
      </c>
      <c r="C240" s="30" t="s">
        <v>745</v>
      </c>
      <c r="D240" s="30" t="s">
        <v>48</v>
      </c>
      <c r="E240" s="30"/>
      <c r="F240" s="56">
        <f t="shared" si="1"/>
        <v>402437</v>
      </c>
      <c r="G240" s="72"/>
    </row>
    <row r="241" spans="1:7" ht="12.75">
      <c r="A241" s="150" t="s">
        <v>682</v>
      </c>
      <c r="B241" s="30">
        <v>2500</v>
      </c>
      <c r="C241" s="30" t="s">
        <v>47</v>
      </c>
      <c r="D241" s="30" t="s">
        <v>154</v>
      </c>
      <c r="E241" s="30"/>
      <c r="F241" s="56">
        <f t="shared" si="1"/>
        <v>404937</v>
      </c>
      <c r="G241" s="72"/>
    </row>
    <row r="242" spans="1:7" ht="12.75">
      <c r="A242" s="150" t="s">
        <v>682</v>
      </c>
      <c r="B242" s="30">
        <v>400</v>
      </c>
      <c r="C242" s="30" t="s">
        <v>608</v>
      </c>
      <c r="D242" s="30" t="s">
        <v>20</v>
      </c>
      <c r="E242" s="175" t="s">
        <v>689</v>
      </c>
      <c r="F242" s="56">
        <f t="shared" si="1"/>
        <v>405337</v>
      </c>
      <c r="G242" s="72" t="s">
        <v>295</v>
      </c>
    </row>
    <row r="243" spans="1:7" ht="12.75">
      <c r="A243" s="150" t="s">
        <v>682</v>
      </c>
      <c r="B243" s="30">
        <v>200</v>
      </c>
      <c r="C243" s="30" t="s">
        <v>414</v>
      </c>
      <c r="D243" s="30" t="s">
        <v>20</v>
      </c>
      <c r="E243" s="30" t="s">
        <v>88</v>
      </c>
      <c r="F243" s="56">
        <f t="shared" si="1"/>
        <v>405537</v>
      </c>
      <c r="G243" s="72" t="s">
        <v>683</v>
      </c>
    </row>
    <row r="244" spans="1:7" ht="12.75">
      <c r="A244" s="150" t="s">
        <v>682</v>
      </c>
      <c r="B244" s="30">
        <v>700</v>
      </c>
      <c r="C244" s="30" t="s">
        <v>144</v>
      </c>
      <c r="D244" s="30" t="s">
        <v>20</v>
      </c>
      <c r="E244" s="30" t="s">
        <v>603</v>
      </c>
      <c r="F244" s="56">
        <f t="shared" si="1"/>
        <v>406237</v>
      </c>
      <c r="G244" s="72" t="s">
        <v>684</v>
      </c>
    </row>
    <row r="245" spans="1:7" ht="12.75">
      <c r="A245" s="150" t="s">
        <v>682</v>
      </c>
      <c r="B245" s="30">
        <v>500</v>
      </c>
      <c r="C245" s="30" t="s">
        <v>687</v>
      </c>
      <c r="D245" s="30" t="s">
        <v>20</v>
      </c>
      <c r="E245" s="30" t="s">
        <v>733</v>
      </c>
      <c r="F245" s="56">
        <f t="shared" si="1"/>
        <v>406737</v>
      </c>
      <c r="G245" s="72" t="s">
        <v>685</v>
      </c>
    </row>
    <row r="246" spans="1:7" ht="12.75">
      <c r="A246" s="150" t="s">
        <v>682</v>
      </c>
      <c r="B246" s="30">
        <v>6000</v>
      </c>
      <c r="C246" s="30" t="s">
        <v>801</v>
      </c>
      <c r="D246" s="30" t="s">
        <v>20</v>
      </c>
      <c r="E246" s="30" t="s">
        <v>160</v>
      </c>
      <c r="F246" s="56">
        <f t="shared" si="1"/>
        <v>412737</v>
      </c>
      <c r="G246" s="72" t="s">
        <v>711</v>
      </c>
    </row>
    <row r="247" spans="1:7" ht="12.75">
      <c r="A247" s="150" t="s">
        <v>682</v>
      </c>
      <c r="B247" s="30">
        <v>500</v>
      </c>
      <c r="C247" s="30" t="s">
        <v>444</v>
      </c>
      <c r="D247" s="30" t="s">
        <v>20</v>
      </c>
      <c r="E247" s="175" t="s">
        <v>747</v>
      </c>
      <c r="F247" s="56">
        <f t="shared" si="1"/>
        <v>413237</v>
      </c>
      <c r="G247" s="72" t="s">
        <v>712</v>
      </c>
    </row>
    <row r="248" spans="1:8" ht="12.75">
      <c r="A248" s="150" t="s">
        <v>682</v>
      </c>
      <c r="B248" s="30">
        <v>4000</v>
      </c>
      <c r="C248" s="30"/>
      <c r="D248" s="30" t="s">
        <v>20</v>
      </c>
      <c r="E248" s="175"/>
      <c r="F248" s="56">
        <f t="shared" si="1"/>
        <v>417237</v>
      </c>
      <c r="G248" s="77" t="s">
        <v>713</v>
      </c>
      <c r="H248" s="23"/>
    </row>
    <row r="249" spans="1:7" ht="12.75">
      <c r="A249" s="150" t="s">
        <v>682</v>
      </c>
      <c r="B249" s="30">
        <v>600</v>
      </c>
      <c r="C249" s="30" t="s">
        <v>746</v>
      </c>
      <c r="D249" s="30" t="s">
        <v>20</v>
      </c>
      <c r="E249" s="30" t="s">
        <v>733</v>
      </c>
      <c r="F249" s="56">
        <f t="shared" si="1"/>
        <v>417837</v>
      </c>
      <c r="G249" s="72" t="s">
        <v>714</v>
      </c>
    </row>
    <row r="250" spans="1:7" ht="12.75">
      <c r="A250" s="150" t="s">
        <v>682</v>
      </c>
      <c r="B250" s="30">
        <v>500</v>
      </c>
      <c r="C250" s="30" t="s">
        <v>144</v>
      </c>
      <c r="D250" s="30" t="s">
        <v>20</v>
      </c>
      <c r="E250" s="30" t="s">
        <v>88</v>
      </c>
      <c r="F250" s="56">
        <f t="shared" si="1"/>
        <v>418337</v>
      </c>
      <c r="G250" s="72" t="s">
        <v>382</v>
      </c>
    </row>
    <row r="251" spans="1:7" ht="12.75">
      <c r="A251" s="150" t="s">
        <v>682</v>
      </c>
      <c r="B251" s="191">
        <f>500-3.75</f>
        <v>496.25</v>
      </c>
      <c r="C251" s="30"/>
      <c r="D251" s="30" t="s">
        <v>20</v>
      </c>
      <c r="E251" s="175"/>
      <c r="F251" s="56">
        <f t="shared" si="1"/>
        <v>418833.25</v>
      </c>
      <c r="G251" s="72" t="s">
        <v>715</v>
      </c>
    </row>
    <row r="252" spans="1:7" ht="12.75">
      <c r="A252" s="150" t="s">
        <v>682</v>
      </c>
      <c r="B252" s="30">
        <v>1000</v>
      </c>
      <c r="C252" s="30" t="s">
        <v>749</v>
      </c>
      <c r="D252" s="30" t="s">
        <v>20</v>
      </c>
      <c r="E252" s="30" t="s">
        <v>733</v>
      </c>
      <c r="F252" s="56">
        <f t="shared" si="1"/>
        <v>419833.25</v>
      </c>
      <c r="G252" s="72" t="s">
        <v>716</v>
      </c>
    </row>
    <row r="253" spans="1:7" ht="12.75">
      <c r="A253" s="150" t="s">
        <v>682</v>
      </c>
      <c r="B253" s="30">
        <v>300</v>
      </c>
      <c r="C253" s="30" t="s">
        <v>748</v>
      </c>
      <c r="D253" s="30" t="s">
        <v>20</v>
      </c>
      <c r="E253" s="30" t="s">
        <v>603</v>
      </c>
      <c r="F253" s="56">
        <f t="shared" si="1"/>
        <v>420133.25</v>
      </c>
      <c r="G253" s="72" t="s">
        <v>717</v>
      </c>
    </row>
    <row r="254" spans="1:7" ht="12.75">
      <c r="A254" s="150" t="s">
        <v>67</v>
      </c>
      <c r="B254" s="30">
        <v>500</v>
      </c>
      <c r="C254" s="30" t="s">
        <v>750</v>
      </c>
      <c r="D254" s="30" t="s">
        <v>20</v>
      </c>
      <c r="E254" s="30"/>
      <c r="F254" s="56">
        <f t="shared" si="1"/>
        <v>420633.25</v>
      </c>
      <c r="G254" s="72" t="s">
        <v>718</v>
      </c>
    </row>
    <row r="255" spans="1:7" ht="12.75">
      <c r="A255" s="150" t="s">
        <v>67</v>
      </c>
      <c r="B255" s="30">
        <v>2000</v>
      </c>
      <c r="C255" s="30" t="s">
        <v>760</v>
      </c>
      <c r="D255" s="30" t="s">
        <v>20</v>
      </c>
      <c r="E255" s="30" t="s">
        <v>609</v>
      </c>
      <c r="F255" s="56">
        <f aca="true" t="shared" si="2" ref="F255:F320">F254+B255</f>
        <v>422633.25</v>
      </c>
      <c r="G255" s="72" t="s">
        <v>335</v>
      </c>
    </row>
    <row r="256" spans="1:7" ht="12.75">
      <c r="A256" s="150" t="s">
        <v>67</v>
      </c>
      <c r="B256" s="30">
        <v>1000</v>
      </c>
      <c r="C256" s="30" t="s">
        <v>765</v>
      </c>
      <c r="D256" s="30" t="s">
        <v>20</v>
      </c>
      <c r="E256" s="30" t="s">
        <v>761</v>
      </c>
      <c r="F256" s="56">
        <f t="shared" si="2"/>
        <v>423633.25</v>
      </c>
      <c r="G256" s="72" t="s">
        <v>719</v>
      </c>
    </row>
    <row r="257" spans="1:7" ht="12.75">
      <c r="A257" s="150" t="s">
        <v>67</v>
      </c>
      <c r="B257" s="30">
        <v>3500</v>
      </c>
      <c r="C257" s="30" t="s">
        <v>117</v>
      </c>
      <c r="D257" s="30" t="s">
        <v>20</v>
      </c>
      <c r="E257" s="175" t="s">
        <v>766</v>
      </c>
      <c r="F257" s="56">
        <f t="shared" si="2"/>
        <v>427133.25</v>
      </c>
      <c r="G257" s="72" t="s">
        <v>116</v>
      </c>
    </row>
    <row r="258" spans="1:7" ht="12.75">
      <c r="A258" s="150" t="s">
        <v>67</v>
      </c>
      <c r="B258" s="30">
        <v>500</v>
      </c>
      <c r="C258" s="30" t="s">
        <v>762</v>
      </c>
      <c r="D258" s="30" t="s">
        <v>48</v>
      </c>
      <c r="E258" s="30" t="s">
        <v>311</v>
      </c>
      <c r="F258" s="56">
        <f t="shared" si="2"/>
        <v>427633.25</v>
      </c>
      <c r="G258" s="72"/>
    </row>
    <row r="259" spans="1:7" ht="12.75">
      <c r="A259" s="150" t="s">
        <v>67</v>
      </c>
      <c r="B259" s="30">
        <v>150</v>
      </c>
      <c r="C259" s="30" t="s">
        <v>581</v>
      </c>
      <c r="D259" s="30" t="s">
        <v>48</v>
      </c>
      <c r="E259" s="30" t="s">
        <v>692</v>
      </c>
      <c r="F259" s="56">
        <f t="shared" si="2"/>
        <v>427783.25</v>
      </c>
      <c r="G259" s="72"/>
    </row>
    <row r="260" spans="1:7" ht="12.75">
      <c r="A260" s="150" t="s">
        <v>67</v>
      </c>
      <c r="B260" s="30">
        <v>200</v>
      </c>
      <c r="C260" s="30" t="s">
        <v>764</v>
      </c>
      <c r="D260" s="30" t="s">
        <v>48</v>
      </c>
      <c r="E260" s="30" t="s">
        <v>160</v>
      </c>
      <c r="F260" s="56">
        <f t="shared" si="2"/>
        <v>427983.25</v>
      </c>
      <c r="G260" s="72"/>
    </row>
    <row r="261" spans="1:7" ht="12.75">
      <c r="A261" s="150" t="s">
        <v>67</v>
      </c>
      <c r="B261" s="30">
        <v>2100</v>
      </c>
      <c r="C261" s="30" t="s">
        <v>560</v>
      </c>
      <c r="D261" s="30" t="s">
        <v>48</v>
      </c>
      <c r="E261" s="30" t="s">
        <v>761</v>
      </c>
      <c r="F261" s="56">
        <f t="shared" si="2"/>
        <v>430083.25</v>
      </c>
      <c r="G261" s="72"/>
    </row>
    <row r="262" spans="1:7" ht="12.75">
      <c r="A262" s="150" t="s">
        <v>67</v>
      </c>
      <c r="B262" s="30">
        <v>5000</v>
      </c>
      <c r="C262" s="30" t="s">
        <v>757</v>
      </c>
      <c r="D262" s="30" t="s">
        <v>21</v>
      </c>
      <c r="E262" s="30" t="s">
        <v>758</v>
      </c>
      <c r="F262" s="56">
        <f t="shared" si="2"/>
        <v>435083.25</v>
      </c>
      <c r="G262" s="72" t="s">
        <v>148</v>
      </c>
    </row>
    <row r="263" spans="1:7" ht="12.75">
      <c r="A263" s="150" t="s">
        <v>67</v>
      </c>
      <c r="B263" s="30">
        <v>468</v>
      </c>
      <c r="C263" s="30" t="s">
        <v>763</v>
      </c>
      <c r="D263" s="30" t="s">
        <v>21</v>
      </c>
      <c r="E263" s="30" t="s">
        <v>733</v>
      </c>
      <c r="F263" s="56">
        <f t="shared" si="2"/>
        <v>435551.25</v>
      </c>
      <c r="G263" s="72" t="s">
        <v>704</v>
      </c>
    </row>
    <row r="264" spans="1:7" ht="12.75">
      <c r="A264" s="150" t="s">
        <v>67</v>
      </c>
      <c r="B264" s="30">
        <v>1000</v>
      </c>
      <c r="C264" s="30" t="s">
        <v>618</v>
      </c>
      <c r="D264" s="30" t="s">
        <v>21</v>
      </c>
      <c r="E264" s="30" t="s">
        <v>692</v>
      </c>
      <c r="F264" s="56">
        <f t="shared" si="2"/>
        <v>436551.25</v>
      </c>
      <c r="G264" s="72" t="s">
        <v>705</v>
      </c>
    </row>
    <row r="265" spans="1:7" ht="12.75">
      <c r="A265" s="150" t="s">
        <v>67</v>
      </c>
      <c r="B265" s="30">
        <v>6000</v>
      </c>
      <c r="C265" s="30" t="s">
        <v>759</v>
      </c>
      <c r="D265" s="30" t="s">
        <v>21</v>
      </c>
      <c r="E265" s="30" t="s">
        <v>603</v>
      </c>
      <c r="F265" s="56">
        <f t="shared" si="2"/>
        <v>442551.25</v>
      </c>
      <c r="G265" s="72" t="s">
        <v>673</v>
      </c>
    </row>
    <row r="266" spans="1:7" ht="12.75">
      <c r="A266" s="150" t="s">
        <v>67</v>
      </c>
      <c r="B266" s="30">
        <v>1000</v>
      </c>
      <c r="C266" s="30" t="s">
        <v>736</v>
      </c>
      <c r="D266" s="30" t="s">
        <v>737</v>
      </c>
      <c r="E266" s="30" t="s">
        <v>728</v>
      </c>
      <c r="F266" s="56">
        <f t="shared" si="2"/>
        <v>443551.25</v>
      </c>
      <c r="G266" s="72"/>
    </row>
    <row r="267" spans="1:7" ht="12.75">
      <c r="A267" s="150" t="s">
        <v>702</v>
      </c>
      <c r="B267" s="30">
        <v>100</v>
      </c>
      <c r="C267" s="30" t="s">
        <v>770</v>
      </c>
      <c r="D267" s="30" t="s">
        <v>48</v>
      </c>
      <c r="E267" s="30" t="s">
        <v>160</v>
      </c>
      <c r="F267" s="56">
        <f t="shared" si="2"/>
        <v>443651.25</v>
      </c>
      <c r="G267" s="72"/>
    </row>
    <row r="268" spans="1:7" ht="12.75">
      <c r="A268" s="150" t="s">
        <v>702</v>
      </c>
      <c r="B268" s="30">
        <v>200</v>
      </c>
      <c r="C268" s="30" t="s">
        <v>770</v>
      </c>
      <c r="D268" s="30" t="s">
        <v>48</v>
      </c>
      <c r="E268" s="30" t="s">
        <v>160</v>
      </c>
      <c r="F268" s="56">
        <f t="shared" si="2"/>
        <v>443851.25</v>
      </c>
      <c r="G268" s="72"/>
    </row>
    <row r="269" spans="1:7" ht="12.75">
      <c r="A269" s="150" t="s">
        <v>702</v>
      </c>
      <c r="B269" s="30">
        <v>300</v>
      </c>
      <c r="C269" s="30" t="s">
        <v>771</v>
      </c>
      <c r="D269" s="30" t="s">
        <v>48</v>
      </c>
      <c r="E269" s="30"/>
      <c r="F269" s="56">
        <f t="shared" si="2"/>
        <v>444151.25</v>
      </c>
      <c r="G269" s="72"/>
    </row>
    <row r="270" spans="1:7" ht="12.75">
      <c r="A270" s="150" t="s">
        <v>702</v>
      </c>
      <c r="B270" s="30">
        <v>300</v>
      </c>
      <c r="C270" s="30"/>
      <c r="D270" s="30" t="s">
        <v>145</v>
      </c>
      <c r="E270" s="30"/>
      <c r="F270" s="56">
        <f t="shared" si="2"/>
        <v>444451.25</v>
      </c>
      <c r="G270" s="72"/>
    </row>
    <row r="271" spans="1:7" ht="12.75">
      <c r="A271" s="150" t="s">
        <v>702</v>
      </c>
      <c r="B271" s="30">
        <v>1100</v>
      </c>
      <c r="C271" s="30" t="s">
        <v>767</v>
      </c>
      <c r="D271" s="30" t="s">
        <v>20</v>
      </c>
      <c r="E271" s="30" t="s">
        <v>768</v>
      </c>
      <c r="F271" s="56">
        <f t="shared" si="2"/>
        <v>445551.25</v>
      </c>
      <c r="G271" s="72" t="s">
        <v>720</v>
      </c>
    </row>
    <row r="272" spans="1:7" ht="12.75">
      <c r="A272" s="150" t="s">
        <v>702</v>
      </c>
      <c r="B272" s="30">
        <v>500</v>
      </c>
      <c r="C272" s="30" t="s">
        <v>769</v>
      </c>
      <c r="D272" s="30" t="s">
        <v>20</v>
      </c>
      <c r="E272" s="30" t="s">
        <v>428</v>
      </c>
      <c r="F272" s="56">
        <f t="shared" si="2"/>
        <v>446051.25</v>
      </c>
      <c r="G272" s="72" t="s">
        <v>721</v>
      </c>
    </row>
    <row r="273" spans="1:7" ht="12.75">
      <c r="A273" s="150" t="s">
        <v>702</v>
      </c>
      <c r="B273" s="30">
        <v>500</v>
      </c>
      <c r="C273" s="30"/>
      <c r="D273" s="30" t="s">
        <v>20</v>
      </c>
      <c r="E273" s="30"/>
      <c r="F273" s="56">
        <f t="shared" si="2"/>
        <v>446551.25</v>
      </c>
      <c r="G273" s="72" t="s">
        <v>722</v>
      </c>
    </row>
    <row r="274" spans="1:7" ht="12.75">
      <c r="A274" s="150" t="s">
        <v>706</v>
      </c>
      <c r="B274" s="30">
        <v>500</v>
      </c>
      <c r="C274" s="30" t="s">
        <v>420</v>
      </c>
      <c r="D274" s="30" t="s">
        <v>20</v>
      </c>
      <c r="E274" s="30"/>
      <c r="F274" s="56">
        <f t="shared" si="2"/>
        <v>447051.25</v>
      </c>
      <c r="G274" s="72" t="s">
        <v>290</v>
      </c>
    </row>
    <row r="275" spans="1:7" ht="12.75">
      <c r="A275" s="150" t="s">
        <v>706</v>
      </c>
      <c r="B275" s="30">
        <v>200</v>
      </c>
      <c r="C275" s="200" t="s">
        <v>458</v>
      </c>
      <c r="D275" s="30" t="s">
        <v>20</v>
      </c>
      <c r="E275" s="30" t="s">
        <v>88</v>
      </c>
      <c r="F275" s="56">
        <f t="shared" si="2"/>
        <v>447251.25</v>
      </c>
      <c r="G275" s="72" t="s">
        <v>332</v>
      </c>
    </row>
    <row r="276" spans="1:7" ht="12.75">
      <c r="A276" s="150" t="s">
        <v>706</v>
      </c>
      <c r="B276" s="30">
        <v>3000</v>
      </c>
      <c r="C276" s="30"/>
      <c r="D276" s="30" t="s">
        <v>20</v>
      </c>
      <c r="E276" s="30"/>
      <c r="F276" s="56">
        <f t="shared" si="2"/>
        <v>450251.25</v>
      </c>
      <c r="G276" s="72" t="s">
        <v>116</v>
      </c>
    </row>
    <row r="277" spans="1:7" ht="12.75">
      <c r="A277" s="150" t="s">
        <v>706</v>
      </c>
      <c r="B277" s="30">
        <v>500</v>
      </c>
      <c r="C277" s="30" t="s">
        <v>690</v>
      </c>
      <c r="D277" s="30" t="s">
        <v>20</v>
      </c>
      <c r="E277" s="30"/>
      <c r="F277" s="56">
        <f t="shared" si="2"/>
        <v>450751.25</v>
      </c>
      <c r="G277" s="72" t="s">
        <v>681</v>
      </c>
    </row>
    <row r="278" spans="1:7" ht="12.75">
      <c r="A278" s="150" t="s">
        <v>706</v>
      </c>
      <c r="B278" s="30">
        <v>500</v>
      </c>
      <c r="C278" s="30" t="s">
        <v>251</v>
      </c>
      <c r="D278" s="30" t="s">
        <v>20</v>
      </c>
      <c r="E278" s="30" t="s">
        <v>160</v>
      </c>
      <c r="F278" s="56">
        <f t="shared" si="2"/>
        <v>451251.25</v>
      </c>
      <c r="G278" s="72" t="s">
        <v>385</v>
      </c>
    </row>
    <row r="279" spans="1:7" ht="12.75">
      <c r="A279" s="150" t="s">
        <v>706</v>
      </c>
      <c r="B279" s="30">
        <v>500</v>
      </c>
      <c r="C279" s="200" t="s">
        <v>913</v>
      </c>
      <c r="D279" s="30" t="s">
        <v>20</v>
      </c>
      <c r="E279" s="30"/>
      <c r="F279" s="56">
        <f t="shared" si="2"/>
        <v>451751.25</v>
      </c>
      <c r="G279" s="72" t="s">
        <v>723</v>
      </c>
    </row>
    <row r="280" spans="1:7" ht="12.75">
      <c r="A280" s="150" t="s">
        <v>706</v>
      </c>
      <c r="B280" s="30">
        <v>148</v>
      </c>
      <c r="C280" s="30" t="s">
        <v>798</v>
      </c>
      <c r="D280" s="30" t="s">
        <v>21</v>
      </c>
      <c r="E280" s="30" t="s">
        <v>88</v>
      </c>
      <c r="F280" s="56">
        <f t="shared" si="2"/>
        <v>451899.25</v>
      </c>
      <c r="G280" s="72" t="s">
        <v>365</v>
      </c>
    </row>
    <row r="281" spans="1:7" ht="12.75">
      <c r="A281" s="150" t="s">
        <v>706</v>
      </c>
      <c r="B281" s="30">
        <v>3000</v>
      </c>
      <c r="C281" s="200" t="s">
        <v>912</v>
      </c>
      <c r="D281" s="30" t="s">
        <v>21</v>
      </c>
      <c r="E281" s="30"/>
      <c r="F281" s="56">
        <f t="shared" si="2"/>
        <v>454899.25</v>
      </c>
      <c r="G281" s="72" t="s">
        <v>270</v>
      </c>
    </row>
    <row r="282" spans="1:7" ht="12.75">
      <c r="A282" s="150" t="s">
        <v>706</v>
      </c>
      <c r="B282" s="30">
        <v>500</v>
      </c>
      <c r="C282" s="30" t="s">
        <v>797</v>
      </c>
      <c r="D282" s="30" t="s">
        <v>21</v>
      </c>
      <c r="E282" s="30"/>
      <c r="F282" s="56">
        <f t="shared" si="2"/>
        <v>455399.25</v>
      </c>
      <c r="G282" s="72" t="s">
        <v>148</v>
      </c>
    </row>
    <row r="283" spans="1:7" ht="12.75">
      <c r="A283" s="150" t="s">
        <v>706</v>
      </c>
      <c r="B283" s="30">
        <v>500</v>
      </c>
      <c r="C283" s="30" t="s">
        <v>797</v>
      </c>
      <c r="D283" s="30" t="s">
        <v>21</v>
      </c>
      <c r="E283" s="30"/>
      <c r="F283" s="56">
        <f t="shared" si="2"/>
        <v>455899.25</v>
      </c>
      <c r="G283" s="72" t="s">
        <v>148</v>
      </c>
    </row>
    <row r="284" spans="1:7" ht="12.75">
      <c r="A284" s="150" t="s">
        <v>706</v>
      </c>
      <c r="B284" s="30">
        <v>200</v>
      </c>
      <c r="C284" s="30"/>
      <c r="D284" s="30" t="s">
        <v>21</v>
      </c>
      <c r="E284" s="30"/>
      <c r="F284" s="56">
        <f t="shared" si="2"/>
        <v>456099.25</v>
      </c>
      <c r="G284" s="72" t="s">
        <v>709</v>
      </c>
    </row>
    <row r="285" spans="1:7" ht="12.75">
      <c r="A285" s="150" t="s">
        <v>706</v>
      </c>
      <c r="B285" s="30">
        <v>3000</v>
      </c>
      <c r="C285" s="30" t="s">
        <v>772</v>
      </c>
      <c r="D285" s="30" t="s">
        <v>21</v>
      </c>
      <c r="E285" s="30" t="s">
        <v>286</v>
      </c>
      <c r="F285" s="56">
        <f t="shared" si="2"/>
        <v>459099.25</v>
      </c>
      <c r="G285" s="72" t="s">
        <v>292</v>
      </c>
    </row>
    <row r="286" spans="1:7" ht="12.75">
      <c r="A286" s="150" t="s">
        <v>706</v>
      </c>
      <c r="B286" s="30">
        <v>50</v>
      </c>
      <c r="C286" s="30"/>
      <c r="D286" s="30" t="s">
        <v>145</v>
      </c>
      <c r="E286" s="30"/>
      <c r="F286" s="56">
        <f t="shared" si="2"/>
        <v>459149.25</v>
      </c>
      <c r="G286" s="72"/>
    </row>
    <row r="287" spans="1:7" ht="12.75">
      <c r="A287" s="150" t="s">
        <v>707</v>
      </c>
      <c r="B287" s="30">
        <v>18</v>
      </c>
      <c r="C287" s="30"/>
      <c r="D287" s="30" t="s">
        <v>145</v>
      </c>
      <c r="E287" s="30"/>
      <c r="F287" s="56">
        <f t="shared" si="2"/>
        <v>459167.25</v>
      </c>
      <c r="G287" s="72" t="s">
        <v>726</v>
      </c>
    </row>
    <row r="288" spans="1:7" ht="12.75">
      <c r="A288" s="150" t="s">
        <v>707</v>
      </c>
      <c r="B288" s="30">
        <v>200</v>
      </c>
      <c r="C288" s="30"/>
      <c r="D288" s="30" t="s">
        <v>145</v>
      </c>
      <c r="E288" s="30"/>
      <c r="F288" s="56">
        <f t="shared" si="2"/>
        <v>459367.25</v>
      </c>
      <c r="G288" s="72" t="s">
        <v>726</v>
      </c>
    </row>
    <row r="289" spans="1:7" ht="12.75">
      <c r="A289" s="150" t="s">
        <v>707</v>
      </c>
      <c r="B289" s="30">
        <v>24</v>
      </c>
      <c r="C289" s="30"/>
      <c r="D289" s="30" t="s">
        <v>21</v>
      </c>
      <c r="E289" s="30"/>
      <c r="F289" s="56">
        <f t="shared" si="2"/>
        <v>459391.25</v>
      </c>
      <c r="G289" s="72" t="s">
        <v>710</v>
      </c>
    </row>
    <row r="290" spans="1:7" ht="12.75">
      <c r="A290" s="150" t="s">
        <v>707</v>
      </c>
      <c r="B290" s="30">
        <v>107</v>
      </c>
      <c r="C290" s="30" t="s">
        <v>774</v>
      </c>
      <c r="D290" s="30" t="s">
        <v>48</v>
      </c>
      <c r="E290" s="30" t="s">
        <v>160</v>
      </c>
      <c r="F290" s="56">
        <f t="shared" si="2"/>
        <v>459498.25</v>
      </c>
      <c r="G290" s="72"/>
    </row>
    <row r="291" spans="1:7" ht="12.75">
      <c r="A291" s="150" t="s">
        <v>707</v>
      </c>
      <c r="B291" s="30">
        <v>300</v>
      </c>
      <c r="C291" s="30"/>
      <c r="D291" s="30" t="s">
        <v>20</v>
      </c>
      <c r="E291" s="30"/>
      <c r="F291" s="56">
        <f t="shared" si="2"/>
        <v>459798.25</v>
      </c>
      <c r="G291" s="72" t="s">
        <v>386</v>
      </c>
    </row>
    <row r="292" spans="1:7" ht="12.75">
      <c r="A292" s="150" t="s">
        <v>707</v>
      </c>
      <c r="B292" s="30">
        <v>2000</v>
      </c>
      <c r="C292" s="30" t="s">
        <v>453</v>
      </c>
      <c r="D292" s="30" t="s">
        <v>20</v>
      </c>
      <c r="E292" s="30"/>
      <c r="F292" s="56">
        <f t="shared" si="2"/>
        <v>461798.25</v>
      </c>
      <c r="G292" s="72" t="s">
        <v>289</v>
      </c>
    </row>
    <row r="293" spans="1:7" ht="12.75">
      <c r="A293" s="150" t="s">
        <v>707</v>
      </c>
      <c r="B293" s="30">
        <v>300</v>
      </c>
      <c r="C293" s="30" t="s">
        <v>773</v>
      </c>
      <c r="D293" s="30" t="s">
        <v>20</v>
      </c>
      <c r="E293" s="30" t="s">
        <v>428</v>
      </c>
      <c r="F293" s="56">
        <f t="shared" si="2"/>
        <v>462098.25</v>
      </c>
      <c r="G293" s="72" t="s">
        <v>724</v>
      </c>
    </row>
    <row r="294" spans="1:7" ht="12.75">
      <c r="A294" s="150" t="s">
        <v>708</v>
      </c>
      <c r="B294" s="30">
        <v>500</v>
      </c>
      <c r="C294" s="30" t="s">
        <v>488</v>
      </c>
      <c r="D294" s="30" t="s">
        <v>20</v>
      </c>
      <c r="E294" s="30" t="s">
        <v>88</v>
      </c>
      <c r="F294" s="56">
        <f t="shared" si="2"/>
        <v>462598.25</v>
      </c>
      <c r="G294" s="72" t="s">
        <v>725</v>
      </c>
    </row>
    <row r="295" spans="1:7" ht="12.75">
      <c r="A295" s="150" t="s">
        <v>708</v>
      </c>
      <c r="B295" s="30">
        <f>1000-8</f>
        <v>992</v>
      </c>
      <c r="C295" s="30" t="s">
        <v>763</v>
      </c>
      <c r="D295" s="30" t="s">
        <v>20</v>
      </c>
      <c r="E295" s="30" t="s">
        <v>428</v>
      </c>
      <c r="F295" s="56">
        <f t="shared" si="2"/>
        <v>463590.25</v>
      </c>
      <c r="G295" s="77" t="s">
        <v>782</v>
      </c>
    </row>
    <row r="296" spans="1:7" ht="12.75">
      <c r="A296" s="150" t="s">
        <v>708</v>
      </c>
      <c r="B296" s="30">
        <v>1000</v>
      </c>
      <c r="C296" s="30" t="s">
        <v>799</v>
      </c>
      <c r="D296" s="30" t="s">
        <v>20</v>
      </c>
      <c r="E296" s="30" t="s">
        <v>692</v>
      </c>
      <c r="F296" s="56">
        <f t="shared" si="2"/>
        <v>464590.25</v>
      </c>
      <c r="G296" s="72" t="s">
        <v>783</v>
      </c>
    </row>
    <row r="297" spans="1:7" ht="12.75">
      <c r="A297" s="150" t="s">
        <v>708</v>
      </c>
      <c r="B297" s="30">
        <f>1000-167*3+1</f>
        <v>500</v>
      </c>
      <c r="C297" s="2" t="s">
        <v>1385</v>
      </c>
      <c r="D297" s="30" t="s">
        <v>20</v>
      </c>
      <c r="E297" s="30" t="s">
        <v>1386</v>
      </c>
      <c r="F297" s="56">
        <f t="shared" si="2"/>
        <v>465090.25</v>
      </c>
      <c r="G297" s="72" t="s">
        <v>289</v>
      </c>
    </row>
    <row r="298" spans="1:7" ht="12.75">
      <c r="A298" s="150" t="s">
        <v>708</v>
      </c>
      <c r="B298" s="30"/>
      <c r="C298" s="30" t="s">
        <v>784</v>
      </c>
      <c r="D298" s="30" t="s">
        <v>20</v>
      </c>
      <c r="E298" s="30"/>
      <c r="F298" s="56">
        <f t="shared" si="2"/>
        <v>465090.25</v>
      </c>
      <c r="G298" s="72" t="s">
        <v>785</v>
      </c>
    </row>
    <row r="299" spans="1:7" ht="12.75">
      <c r="A299" s="150" t="s">
        <v>708</v>
      </c>
      <c r="B299" s="30">
        <v>1000</v>
      </c>
      <c r="C299" s="30" t="s">
        <v>759</v>
      </c>
      <c r="D299" s="30" t="s">
        <v>21</v>
      </c>
      <c r="E299" s="30" t="s">
        <v>603</v>
      </c>
      <c r="F299" s="56">
        <f t="shared" si="2"/>
        <v>466090.25</v>
      </c>
      <c r="G299" s="72" t="s">
        <v>673</v>
      </c>
    </row>
    <row r="300" spans="1:7" ht="12.75">
      <c r="A300" s="150" t="s">
        <v>708</v>
      </c>
      <c r="B300" s="30">
        <v>1000</v>
      </c>
      <c r="C300" s="30"/>
      <c r="D300" s="30" t="s">
        <v>21</v>
      </c>
      <c r="E300" s="30"/>
      <c r="F300" s="56">
        <f t="shared" si="2"/>
        <v>467090.25</v>
      </c>
      <c r="G300" s="72" t="s">
        <v>247</v>
      </c>
    </row>
    <row r="301" spans="1:7" ht="12.75">
      <c r="A301" s="150" t="s">
        <v>708</v>
      </c>
      <c r="B301" s="30">
        <v>200</v>
      </c>
      <c r="C301" s="30"/>
      <c r="D301" s="30" t="s">
        <v>21</v>
      </c>
      <c r="E301" s="30"/>
      <c r="F301" s="56">
        <f t="shared" si="2"/>
        <v>467290.25</v>
      </c>
      <c r="G301" s="72" t="s">
        <v>781</v>
      </c>
    </row>
    <row r="302" spans="1:7" ht="12.75">
      <c r="A302" s="150" t="s">
        <v>708</v>
      </c>
      <c r="B302" s="30">
        <v>200</v>
      </c>
      <c r="C302" s="30" t="s">
        <v>727</v>
      </c>
      <c r="D302" s="30" t="s">
        <v>145</v>
      </c>
      <c r="E302" s="30" t="s">
        <v>88</v>
      </c>
      <c r="F302" s="56">
        <f t="shared" si="2"/>
        <v>467490.25</v>
      </c>
      <c r="G302" s="72" t="s">
        <v>372</v>
      </c>
    </row>
    <row r="303" spans="1:7" ht="12.75">
      <c r="A303" s="150"/>
      <c r="B303" s="30"/>
      <c r="C303" s="30"/>
      <c r="D303" s="30"/>
      <c r="E303" s="30"/>
      <c r="F303" s="56">
        <f t="shared" si="2"/>
        <v>467490.25</v>
      </c>
      <c r="G303" s="72"/>
    </row>
    <row r="304" spans="1:7" ht="12.75">
      <c r="A304" s="150" t="s">
        <v>775</v>
      </c>
      <c r="B304" s="30"/>
      <c r="C304" s="30"/>
      <c r="D304" s="30"/>
      <c r="E304" s="30"/>
      <c r="F304" s="56">
        <f t="shared" si="2"/>
        <v>467490.25</v>
      </c>
      <c r="G304" s="72"/>
    </row>
    <row r="305" spans="1:7" ht="12.75">
      <c r="A305" s="150" t="s">
        <v>780</v>
      </c>
      <c r="B305" s="30">
        <v>5000</v>
      </c>
      <c r="C305" s="30" t="s">
        <v>273</v>
      </c>
      <c r="D305" s="30" t="s">
        <v>20</v>
      </c>
      <c r="E305" s="30"/>
      <c r="F305" s="56">
        <f t="shared" si="2"/>
        <v>472490.25</v>
      </c>
      <c r="G305" s="72" t="s">
        <v>786</v>
      </c>
    </row>
    <row r="306" spans="1:7" ht="12.75">
      <c r="A306" s="150" t="s">
        <v>780</v>
      </c>
      <c r="B306" s="30">
        <v>1299</v>
      </c>
      <c r="C306" s="30" t="s">
        <v>257</v>
      </c>
      <c r="D306" s="30" t="s">
        <v>20</v>
      </c>
      <c r="E306" s="30"/>
      <c r="F306" s="56">
        <f t="shared" si="2"/>
        <v>473789.25</v>
      </c>
      <c r="G306" s="72" t="s">
        <v>787</v>
      </c>
    </row>
    <row r="307" spans="1:7" ht="12.75">
      <c r="A307" s="150" t="s">
        <v>780</v>
      </c>
      <c r="B307" s="30">
        <v>1000</v>
      </c>
      <c r="C307" s="30" t="s">
        <v>556</v>
      </c>
      <c r="D307" s="30" t="s">
        <v>20</v>
      </c>
      <c r="E307" s="30" t="s">
        <v>1386</v>
      </c>
      <c r="F307" s="56">
        <f t="shared" si="2"/>
        <v>474789.25</v>
      </c>
      <c r="G307" s="72" t="s">
        <v>470</v>
      </c>
    </row>
    <row r="308" spans="1:7" ht="12.75">
      <c r="A308" s="150" t="s">
        <v>780</v>
      </c>
      <c r="B308" s="30"/>
      <c r="C308" s="30" t="s">
        <v>788</v>
      </c>
      <c r="D308" s="30" t="s">
        <v>20</v>
      </c>
      <c r="E308" s="30"/>
      <c r="F308" s="56">
        <f t="shared" si="2"/>
        <v>474789.25</v>
      </c>
      <c r="G308" s="72" t="s">
        <v>789</v>
      </c>
    </row>
    <row r="309" spans="1:7" ht="12.75">
      <c r="A309" s="150" t="s">
        <v>780</v>
      </c>
      <c r="B309" s="30">
        <v>300</v>
      </c>
      <c r="C309" s="30" t="s">
        <v>422</v>
      </c>
      <c r="D309" s="30" t="s">
        <v>20</v>
      </c>
      <c r="E309" s="30" t="s">
        <v>758</v>
      </c>
      <c r="F309" s="56">
        <f t="shared" si="2"/>
        <v>475089.25</v>
      </c>
      <c r="G309" s="72" t="s">
        <v>389</v>
      </c>
    </row>
    <row r="310" spans="1:7" ht="12.75">
      <c r="A310" s="150" t="s">
        <v>780</v>
      </c>
      <c r="B310" s="30">
        <v>200</v>
      </c>
      <c r="C310" s="30" t="s">
        <v>422</v>
      </c>
      <c r="D310" s="30" t="s">
        <v>20</v>
      </c>
      <c r="E310" s="30" t="s">
        <v>311</v>
      </c>
      <c r="F310" s="56">
        <f t="shared" si="2"/>
        <v>475289.25</v>
      </c>
      <c r="G310" s="72" t="s">
        <v>389</v>
      </c>
    </row>
    <row r="311" spans="1:7" ht="12.75">
      <c r="A311" s="150" t="s">
        <v>780</v>
      </c>
      <c r="B311" s="30">
        <v>5000</v>
      </c>
      <c r="C311" s="30" t="s">
        <v>791</v>
      </c>
      <c r="D311" s="30" t="s">
        <v>154</v>
      </c>
      <c r="E311" s="30"/>
      <c r="F311" s="56">
        <f t="shared" si="2"/>
        <v>480289.25</v>
      </c>
      <c r="G311" s="72"/>
    </row>
    <row r="312" spans="1:7" ht="12.75">
      <c r="A312" s="150" t="s">
        <v>780</v>
      </c>
      <c r="B312" s="30">
        <v>20000</v>
      </c>
      <c r="C312" s="30" t="s">
        <v>792</v>
      </c>
      <c r="D312" s="30" t="s">
        <v>154</v>
      </c>
      <c r="E312" s="30"/>
      <c r="F312" s="56">
        <f t="shared" si="2"/>
        <v>500289.25</v>
      </c>
      <c r="G312" s="72"/>
    </row>
    <row r="313" spans="1:7" ht="12.75">
      <c r="A313" s="150" t="s">
        <v>780</v>
      </c>
      <c r="B313" s="30">
        <v>1000</v>
      </c>
      <c r="C313" s="30" t="s">
        <v>793</v>
      </c>
      <c r="D313" s="30" t="s">
        <v>794</v>
      </c>
      <c r="E313" s="30" t="s">
        <v>286</v>
      </c>
      <c r="F313" s="56">
        <f t="shared" si="2"/>
        <v>501289.25</v>
      </c>
      <c r="G313" s="72"/>
    </row>
    <row r="314" spans="1:7" ht="12.75">
      <c r="A314" s="150" t="s">
        <v>780</v>
      </c>
      <c r="B314" s="30">
        <v>500</v>
      </c>
      <c r="C314" s="30" t="s">
        <v>795</v>
      </c>
      <c r="D314" s="30" t="s">
        <v>794</v>
      </c>
      <c r="E314" s="30" t="s">
        <v>311</v>
      </c>
      <c r="F314" s="56">
        <f t="shared" si="2"/>
        <v>501789.25</v>
      </c>
      <c r="G314" s="72"/>
    </row>
    <row r="315" spans="1:7" ht="12.75">
      <c r="A315" s="150" t="s">
        <v>780</v>
      </c>
      <c r="B315" s="30">
        <v>1000</v>
      </c>
      <c r="C315" s="30" t="s">
        <v>727</v>
      </c>
      <c r="D315" s="30" t="s">
        <v>145</v>
      </c>
      <c r="E315" s="30"/>
      <c r="F315" s="56">
        <f t="shared" si="2"/>
        <v>502789.25</v>
      </c>
      <c r="G315" s="72"/>
    </row>
    <row r="316" spans="1:7" ht="12.75">
      <c r="A316" s="150" t="s">
        <v>790</v>
      </c>
      <c r="B316" s="30">
        <v>100</v>
      </c>
      <c r="C316" s="30"/>
      <c r="D316" s="30" t="s">
        <v>145</v>
      </c>
      <c r="E316" s="30"/>
      <c r="F316" s="56">
        <f>F315+B316</f>
        <v>502889.25</v>
      </c>
      <c r="G316" s="72" t="s">
        <v>830</v>
      </c>
    </row>
    <row r="317" spans="1:7" ht="12.75">
      <c r="A317" s="150" t="s">
        <v>790</v>
      </c>
      <c r="B317" s="30">
        <v>10000</v>
      </c>
      <c r="C317" s="30" t="s">
        <v>831</v>
      </c>
      <c r="D317" s="30" t="s">
        <v>145</v>
      </c>
      <c r="E317" s="30"/>
      <c r="F317" s="56">
        <f t="shared" si="2"/>
        <v>512889.25</v>
      </c>
      <c r="G317" s="72" t="s">
        <v>832</v>
      </c>
    </row>
    <row r="318" spans="1:7" ht="12.75">
      <c r="A318" s="150" t="s">
        <v>790</v>
      </c>
      <c r="B318" s="30">
        <v>1000</v>
      </c>
      <c r="C318" s="30" t="s">
        <v>838</v>
      </c>
      <c r="D318" s="30" t="s">
        <v>145</v>
      </c>
      <c r="E318" s="30" t="s">
        <v>833</v>
      </c>
      <c r="F318" s="56">
        <f t="shared" si="2"/>
        <v>513889.25</v>
      </c>
      <c r="G318" s="72" t="s">
        <v>29</v>
      </c>
    </row>
    <row r="319" spans="1:7" ht="12.75">
      <c r="A319" s="150" t="s">
        <v>790</v>
      </c>
      <c r="B319" s="30">
        <v>485</v>
      </c>
      <c r="C319" s="30" t="s">
        <v>796</v>
      </c>
      <c r="D319" s="30" t="s">
        <v>48</v>
      </c>
      <c r="E319" s="30" t="s">
        <v>603</v>
      </c>
      <c r="F319" s="56">
        <f t="shared" si="2"/>
        <v>514374.25</v>
      </c>
      <c r="G319" s="72"/>
    </row>
    <row r="320" spans="1:7" ht="12.75">
      <c r="A320" s="150" t="s">
        <v>790</v>
      </c>
      <c r="B320" s="30">
        <v>1500</v>
      </c>
      <c r="C320" s="30" t="s">
        <v>35</v>
      </c>
      <c r="D320" s="30" t="s">
        <v>154</v>
      </c>
      <c r="E320" s="30" t="s">
        <v>1489</v>
      </c>
      <c r="F320" s="56">
        <f t="shared" si="2"/>
        <v>515874.25</v>
      </c>
      <c r="G320" s="72"/>
    </row>
    <row r="321" spans="1:7" ht="12.75">
      <c r="A321" s="150" t="s">
        <v>1490</v>
      </c>
      <c r="B321" s="30">
        <v>5150</v>
      </c>
      <c r="C321" s="30" t="s">
        <v>402</v>
      </c>
      <c r="D321" s="30" t="s">
        <v>154</v>
      </c>
      <c r="E321" s="30" t="s">
        <v>871</v>
      </c>
      <c r="F321" s="56">
        <f aca="true" t="shared" si="3" ref="F321:F326">F320+B321</f>
        <v>521024.25</v>
      </c>
      <c r="G321" s="72"/>
    </row>
    <row r="322" spans="1:7" ht="12.75">
      <c r="A322" s="150" t="s">
        <v>790</v>
      </c>
      <c r="B322" s="30">
        <v>400</v>
      </c>
      <c r="C322" s="30" t="s">
        <v>841</v>
      </c>
      <c r="D322" s="30" t="s">
        <v>794</v>
      </c>
      <c r="E322" s="30" t="s">
        <v>758</v>
      </c>
      <c r="F322" s="56">
        <f t="shared" si="3"/>
        <v>521424.25</v>
      </c>
      <c r="G322" s="72" t="s">
        <v>842</v>
      </c>
    </row>
    <row r="323" spans="1:7" ht="12.75">
      <c r="A323" s="150" t="s">
        <v>790</v>
      </c>
      <c r="B323" s="30">
        <v>400</v>
      </c>
      <c r="C323" s="30" t="s">
        <v>581</v>
      </c>
      <c r="D323" s="30" t="s">
        <v>794</v>
      </c>
      <c r="E323" s="30" t="s">
        <v>692</v>
      </c>
      <c r="F323" s="56">
        <f t="shared" si="3"/>
        <v>521824.25</v>
      </c>
      <c r="G323" s="72"/>
    </row>
    <row r="324" spans="1:7" ht="12.75">
      <c r="A324" s="150" t="s">
        <v>790</v>
      </c>
      <c r="B324" s="30">
        <v>500</v>
      </c>
      <c r="C324" s="30" t="s">
        <v>560</v>
      </c>
      <c r="D324" s="30" t="s">
        <v>794</v>
      </c>
      <c r="E324" s="30" t="s">
        <v>758</v>
      </c>
      <c r="F324" s="56">
        <f t="shared" si="3"/>
        <v>522324.25</v>
      </c>
      <c r="G324" s="72"/>
    </row>
    <row r="325" spans="1:7" ht="12.75">
      <c r="A325" s="150" t="s">
        <v>790</v>
      </c>
      <c r="B325" s="30">
        <v>1000</v>
      </c>
      <c r="C325" s="30" t="s">
        <v>843</v>
      </c>
      <c r="D325" s="30" t="s">
        <v>794</v>
      </c>
      <c r="E325" s="30" t="s">
        <v>844</v>
      </c>
      <c r="F325" s="56">
        <f t="shared" si="3"/>
        <v>523324.25</v>
      </c>
      <c r="G325" s="72"/>
    </row>
    <row r="326" spans="1:7" ht="12.75">
      <c r="A326" s="150" t="s">
        <v>790</v>
      </c>
      <c r="B326" s="30">
        <v>400</v>
      </c>
      <c r="C326" s="30" t="s">
        <v>608</v>
      </c>
      <c r="D326" s="30" t="s">
        <v>20</v>
      </c>
      <c r="E326" s="175" t="s">
        <v>689</v>
      </c>
      <c r="F326" s="56">
        <f t="shared" si="3"/>
        <v>523724.25</v>
      </c>
      <c r="G326" s="72" t="s">
        <v>295</v>
      </c>
    </row>
    <row r="327" spans="1:7" ht="12.75">
      <c r="A327" s="150" t="s">
        <v>790</v>
      </c>
      <c r="B327" s="30">
        <v>200</v>
      </c>
      <c r="C327" s="30" t="s">
        <v>664</v>
      </c>
      <c r="D327" s="30" t="s">
        <v>20</v>
      </c>
      <c r="E327" s="30" t="s">
        <v>758</v>
      </c>
      <c r="F327" s="56">
        <f aca="true" t="shared" si="4" ref="F327:F388">F326+B327</f>
        <v>523924.25</v>
      </c>
      <c r="G327" s="72" t="s">
        <v>654</v>
      </c>
    </row>
    <row r="328" spans="1:7" ht="12.75">
      <c r="A328" s="150" t="s">
        <v>790</v>
      </c>
      <c r="B328" s="30">
        <v>500</v>
      </c>
      <c r="C328" s="30" t="s">
        <v>846</v>
      </c>
      <c r="D328" s="30" t="s">
        <v>20</v>
      </c>
      <c r="E328" s="30" t="s">
        <v>160</v>
      </c>
      <c r="F328" s="56">
        <f t="shared" si="4"/>
        <v>524424.25</v>
      </c>
      <c r="G328" s="72" t="s">
        <v>812</v>
      </c>
    </row>
    <row r="329" spans="1:7" ht="12.75">
      <c r="A329" s="150" t="s">
        <v>790</v>
      </c>
      <c r="B329" s="30">
        <v>300</v>
      </c>
      <c r="C329" s="30" t="s">
        <v>840</v>
      </c>
      <c r="D329" s="30" t="s">
        <v>20</v>
      </c>
      <c r="E329" s="30" t="s">
        <v>758</v>
      </c>
      <c r="F329" s="56">
        <f t="shared" si="4"/>
        <v>524724.25</v>
      </c>
      <c r="G329" s="72" t="s">
        <v>813</v>
      </c>
    </row>
    <row r="330" spans="1:7" ht="12.75">
      <c r="A330" s="150" t="s">
        <v>790</v>
      </c>
      <c r="B330" s="30">
        <v>1882</v>
      </c>
      <c r="C330" s="30" t="s">
        <v>408</v>
      </c>
      <c r="D330" s="30" t="s">
        <v>21</v>
      </c>
      <c r="E330" s="30" t="s">
        <v>839</v>
      </c>
      <c r="F330" s="56">
        <f t="shared" si="4"/>
        <v>526606.25</v>
      </c>
      <c r="G330" s="72" t="s">
        <v>291</v>
      </c>
    </row>
    <row r="331" spans="1:7" ht="12.75">
      <c r="A331" s="150" t="s">
        <v>790</v>
      </c>
      <c r="B331" s="30">
        <v>500</v>
      </c>
      <c r="C331" s="30" t="s">
        <v>847</v>
      </c>
      <c r="D331" s="30" t="s">
        <v>21</v>
      </c>
      <c r="E331" s="30" t="s">
        <v>758</v>
      </c>
      <c r="F331" s="56">
        <f t="shared" si="4"/>
        <v>527106.25</v>
      </c>
      <c r="G331" s="72" t="s">
        <v>292</v>
      </c>
    </row>
    <row r="332" spans="1:7" ht="12.75">
      <c r="A332" s="150" t="s">
        <v>790</v>
      </c>
      <c r="B332" s="30">
        <v>20</v>
      </c>
      <c r="C332" s="30" t="s">
        <v>850</v>
      </c>
      <c r="D332" s="30" t="s">
        <v>21</v>
      </c>
      <c r="E332" s="30" t="s">
        <v>428</v>
      </c>
      <c r="F332" s="56">
        <f t="shared" si="4"/>
        <v>527126.25</v>
      </c>
      <c r="G332" s="72" t="s">
        <v>802</v>
      </c>
    </row>
    <row r="333" spans="1:7" ht="12.75">
      <c r="A333" s="150" t="s">
        <v>790</v>
      </c>
      <c r="B333" s="30">
        <v>500</v>
      </c>
      <c r="C333" s="30" t="s">
        <v>848</v>
      </c>
      <c r="D333" s="30" t="s">
        <v>21</v>
      </c>
      <c r="E333" s="30" t="s">
        <v>849</v>
      </c>
      <c r="F333" s="56">
        <f t="shared" si="4"/>
        <v>527626.25</v>
      </c>
      <c r="G333" s="72" t="s">
        <v>292</v>
      </c>
    </row>
    <row r="334" spans="1:7" ht="12.75">
      <c r="A334" s="150" t="s">
        <v>790</v>
      </c>
      <c r="B334" s="30">
        <v>100</v>
      </c>
      <c r="C334" s="30"/>
      <c r="D334" s="30" t="s">
        <v>21</v>
      </c>
      <c r="E334" s="30"/>
      <c r="F334" s="56">
        <f t="shared" si="4"/>
        <v>527726.25</v>
      </c>
      <c r="G334" s="72" t="s">
        <v>803</v>
      </c>
    </row>
    <row r="335" spans="1:7" ht="12.75">
      <c r="A335" s="150" t="s">
        <v>790</v>
      </c>
      <c r="B335" s="30">
        <v>1000</v>
      </c>
      <c r="C335" s="30" t="s">
        <v>558</v>
      </c>
      <c r="D335" s="30" t="s">
        <v>21</v>
      </c>
      <c r="E335" s="175" t="s">
        <v>845</v>
      </c>
      <c r="F335" s="56">
        <f t="shared" si="4"/>
        <v>528726.25</v>
      </c>
      <c r="G335" s="72" t="s">
        <v>262</v>
      </c>
    </row>
    <row r="336" spans="1:7" ht="12.75">
      <c r="A336" s="150" t="s">
        <v>804</v>
      </c>
      <c r="B336" s="30">
        <v>246</v>
      </c>
      <c r="C336" s="30" t="s">
        <v>914</v>
      </c>
      <c r="D336" s="30" t="s">
        <v>21</v>
      </c>
      <c r="E336" s="30" t="s">
        <v>88</v>
      </c>
      <c r="F336" s="56">
        <f t="shared" si="4"/>
        <v>528972.25</v>
      </c>
      <c r="G336" s="72" t="s">
        <v>365</v>
      </c>
    </row>
    <row r="337" spans="1:7" ht="12.75">
      <c r="A337" s="150" t="s">
        <v>804</v>
      </c>
      <c r="B337" s="30">
        <v>190</v>
      </c>
      <c r="C337" s="30"/>
      <c r="D337" s="30" t="s">
        <v>21</v>
      </c>
      <c r="E337" s="30"/>
      <c r="F337" s="56">
        <f t="shared" si="4"/>
        <v>529162.25</v>
      </c>
      <c r="G337" s="72" t="s">
        <v>805</v>
      </c>
    </row>
    <row r="338" spans="1:7" ht="12.75">
      <c r="A338" s="150" t="s">
        <v>804</v>
      </c>
      <c r="B338" s="30">
        <v>475</v>
      </c>
      <c r="C338" s="30"/>
      <c r="D338" s="30" t="s">
        <v>21</v>
      </c>
      <c r="E338" s="30"/>
      <c r="F338" s="56">
        <f t="shared" si="4"/>
        <v>529637.25</v>
      </c>
      <c r="G338" s="72" t="s">
        <v>254</v>
      </c>
    </row>
    <row r="339" spans="1:7" ht="12.75">
      <c r="A339" s="150" t="s">
        <v>804</v>
      </c>
      <c r="B339" s="30">
        <v>50</v>
      </c>
      <c r="C339" s="30"/>
      <c r="D339" s="30" t="s">
        <v>145</v>
      </c>
      <c r="E339" s="30"/>
      <c r="F339" s="56">
        <f t="shared" si="4"/>
        <v>529687.25</v>
      </c>
      <c r="G339" s="72" t="s">
        <v>834</v>
      </c>
    </row>
    <row r="340" spans="1:7" ht="12.75">
      <c r="A340" s="150" t="s">
        <v>804</v>
      </c>
      <c r="B340" s="30">
        <f>1050-8</f>
        <v>1042</v>
      </c>
      <c r="C340" s="30" t="s">
        <v>851</v>
      </c>
      <c r="D340" s="30" t="s">
        <v>20</v>
      </c>
      <c r="E340" s="30" t="s">
        <v>603</v>
      </c>
      <c r="F340" s="56">
        <f t="shared" si="4"/>
        <v>530729.25</v>
      </c>
      <c r="G340" s="72" t="s">
        <v>814</v>
      </c>
    </row>
    <row r="341" spans="1:7" ht="12.75">
      <c r="A341" s="150" t="s">
        <v>804</v>
      </c>
      <c r="B341" s="30">
        <f>500-4</f>
        <v>496</v>
      </c>
      <c r="C341" s="30" t="s">
        <v>852</v>
      </c>
      <c r="D341" s="30" t="s">
        <v>20</v>
      </c>
      <c r="E341" s="30"/>
      <c r="F341" s="56">
        <f t="shared" si="4"/>
        <v>531225.25</v>
      </c>
      <c r="G341" s="72" t="s">
        <v>815</v>
      </c>
    </row>
    <row r="342" spans="1:7" ht="12.75">
      <c r="A342" s="150" t="s">
        <v>43</v>
      </c>
      <c r="B342" s="30">
        <v>1000</v>
      </c>
      <c r="C342" s="30" t="s">
        <v>857</v>
      </c>
      <c r="D342" s="30" t="s">
        <v>794</v>
      </c>
      <c r="E342" s="30" t="s">
        <v>160</v>
      </c>
      <c r="F342" s="56">
        <f t="shared" si="4"/>
        <v>532225.25</v>
      </c>
      <c r="G342" s="72"/>
    </row>
    <row r="343" spans="1:7" ht="12.75">
      <c r="A343" s="150" t="s">
        <v>43</v>
      </c>
      <c r="B343" s="30">
        <v>700</v>
      </c>
      <c r="C343" s="30" t="s">
        <v>1167</v>
      </c>
      <c r="D343" s="30" t="s">
        <v>1165</v>
      </c>
      <c r="E343" s="30" t="s">
        <v>991</v>
      </c>
      <c r="F343" s="56">
        <f t="shared" si="4"/>
        <v>532925.25</v>
      </c>
      <c r="G343" s="72"/>
    </row>
    <row r="344" spans="1:7" ht="12.75">
      <c r="A344" s="150" t="s">
        <v>43</v>
      </c>
      <c r="B344" s="30">
        <v>800</v>
      </c>
      <c r="C344" s="30" t="s">
        <v>1168</v>
      </c>
      <c r="D344" s="30" t="s">
        <v>794</v>
      </c>
      <c r="E344" s="30" t="s">
        <v>1169</v>
      </c>
      <c r="F344" s="56">
        <f t="shared" si="4"/>
        <v>533725.25</v>
      </c>
      <c r="G344" s="72"/>
    </row>
    <row r="345" spans="1:7" ht="12.75">
      <c r="A345" s="150" t="s">
        <v>43</v>
      </c>
      <c r="B345" s="30">
        <v>100</v>
      </c>
      <c r="C345" s="30" t="s">
        <v>861</v>
      </c>
      <c r="D345" s="30" t="s">
        <v>48</v>
      </c>
      <c r="E345" s="30" t="s">
        <v>862</v>
      </c>
      <c r="F345" s="56">
        <f t="shared" si="4"/>
        <v>533825.25</v>
      </c>
      <c r="G345" s="72"/>
    </row>
    <row r="346" spans="1:7" ht="12.75">
      <c r="A346" s="150" t="s">
        <v>43</v>
      </c>
      <c r="B346" s="30">
        <v>945</v>
      </c>
      <c r="C346" s="30" t="s">
        <v>863</v>
      </c>
      <c r="D346" s="30" t="s">
        <v>57</v>
      </c>
      <c r="E346" s="30" t="s">
        <v>862</v>
      </c>
      <c r="F346" s="56">
        <f t="shared" si="4"/>
        <v>534770.25</v>
      </c>
      <c r="G346" s="72"/>
    </row>
    <row r="347" spans="1:7" ht="12.75">
      <c r="A347" s="150" t="s">
        <v>43</v>
      </c>
      <c r="B347" s="30">
        <v>2500</v>
      </c>
      <c r="C347" s="30" t="s">
        <v>127</v>
      </c>
      <c r="D347" s="30" t="s">
        <v>853</v>
      </c>
      <c r="E347" s="30"/>
      <c r="F347" s="56">
        <f t="shared" si="4"/>
        <v>537270.25</v>
      </c>
      <c r="G347" s="72"/>
    </row>
    <row r="348" spans="1:7" ht="12.75">
      <c r="A348" s="150" t="s">
        <v>43</v>
      </c>
      <c r="B348" s="30">
        <v>5000</v>
      </c>
      <c r="C348" s="30" t="s">
        <v>837</v>
      </c>
      <c r="D348" s="30" t="s">
        <v>20</v>
      </c>
      <c r="E348" s="30"/>
      <c r="F348" s="56">
        <f t="shared" si="4"/>
        <v>542270.25</v>
      </c>
      <c r="G348" s="72" t="s">
        <v>332</v>
      </c>
    </row>
    <row r="349" spans="1:7" ht="12.75">
      <c r="A349" s="150" t="s">
        <v>43</v>
      </c>
      <c r="B349" s="30">
        <v>1600</v>
      </c>
      <c r="C349" s="30" t="s">
        <v>858</v>
      </c>
      <c r="D349" s="30" t="s">
        <v>20</v>
      </c>
      <c r="E349" s="30" t="s">
        <v>839</v>
      </c>
      <c r="F349" s="56">
        <f t="shared" si="4"/>
        <v>543870.25</v>
      </c>
      <c r="G349" s="72" t="s">
        <v>816</v>
      </c>
    </row>
    <row r="350" spans="1:7" ht="12.75">
      <c r="A350" s="150" t="s">
        <v>43</v>
      </c>
      <c r="B350" s="30">
        <v>980</v>
      </c>
      <c r="C350" s="30" t="s">
        <v>419</v>
      </c>
      <c r="D350" s="30" t="s">
        <v>21</v>
      </c>
      <c r="E350" s="30" t="s">
        <v>311</v>
      </c>
      <c r="F350" s="56">
        <f t="shared" si="4"/>
        <v>544850.25</v>
      </c>
      <c r="G350" s="72" t="s">
        <v>806</v>
      </c>
    </row>
    <row r="351" spans="1:7" ht="12.75">
      <c r="A351" s="150" t="s">
        <v>43</v>
      </c>
      <c r="B351" s="30">
        <v>400</v>
      </c>
      <c r="C351" s="30" t="s">
        <v>767</v>
      </c>
      <c r="D351" s="30" t="s">
        <v>21</v>
      </c>
      <c r="E351" s="30"/>
      <c r="F351" s="56">
        <f t="shared" si="4"/>
        <v>545250.25</v>
      </c>
      <c r="G351" s="72" t="s">
        <v>807</v>
      </c>
    </row>
    <row r="352" spans="1:7" ht="12.75">
      <c r="A352" s="150" t="s">
        <v>43</v>
      </c>
      <c r="B352" s="30"/>
      <c r="C352" s="30" t="s">
        <v>855</v>
      </c>
      <c r="D352" s="30" t="s">
        <v>21</v>
      </c>
      <c r="E352" s="30" t="s">
        <v>856</v>
      </c>
      <c r="F352" s="56">
        <f t="shared" si="4"/>
        <v>545250.25</v>
      </c>
      <c r="G352" s="72" t="s">
        <v>148</v>
      </c>
    </row>
    <row r="353" spans="1:7" ht="12.75">
      <c r="A353" s="150" t="s">
        <v>43</v>
      </c>
      <c r="B353" s="30">
        <v>500</v>
      </c>
      <c r="C353" s="200" t="s">
        <v>757</v>
      </c>
      <c r="D353" s="30" t="s">
        <v>21</v>
      </c>
      <c r="E353" s="30" t="s">
        <v>88</v>
      </c>
      <c r="F353" s="56">
        <f t="shared" si="4"/>
        <v>545750.25</v>
      </c>
      <c r="G353" s="72" t="s">
        <v>148</v>
      </c>
    </row>
    <row r="354" spans="1:7" ht="12.75">
      <c r="A354" s="150" t="s">
        <v>43</v>
      </c>
      <c r="B354" s="30">
        <v>199</v>
      </c>
      <c r="C354" s="30" t="s">
        <v>859</v>
      </c>
      <c r="D354" s="30" t="s">
        <v>21</v>
      </c>
      <c r="E354" s="30" t="s">
        <v>163</v>
      </c>
      <c r="F354" s="56">
        <f t="shared" si="4"/>
        <v>545949.25</v>
      </c>
      <c r="G354" s="72" t="s">
        <v>806</v>
      </c>
    </row>
    <row r="355" spans="1:7" ht="12.75">
      <c r="A355" s="150" t="s">
        <v>43</v>
      </c>
      <c r="B355" s="30">
        <v>319</v>
      </c>
      <c r="C355" s="30" t="s">
        <v>860</v>
      </c>
      <c r="D355" s="30" t="s">
        <v>21</v>
      </c>
      <c r="E355" s="30" t="s">
        <v>603</v>
      </c>
      <c r="F355" s="56">
        <f t="shared" si="4"/>
        <v>546268.25</v>
      </c>
      <c r="G355" s="72" t="s">
        <v>806</v>
      </c>
    </row>
    <row r="356" spans="1:7" ht="12.75">
      <c r="A356" s="150" t="s">
        <v>808</v>
      </c>
      <c r="B356" s="30">
        <v>394</v>
      </c>
      <c r="C356" s="30" t="s">
        <v>864</v>
      </c>
      <c r="D356" s="30" t="s">
        <v>21</v>
      </c>
      <c r="E356" s="30" t="s">
        <v>311</v>
      </c>
      <c r="F356" s="56">
        <f t="shared" si="4"/>
        <v>546662.25</v>
      </c>
      <c r="G356" s="72" t="s">
        <v>291</v>
      </c>
    </row>
    <row r="357" spans="1:7" ht="12.75">
      <c r="A357" s="150" t="s">
        <v>808</v>
      </c>
      <c r="B357" s="30">
        <v>400</v>
      </c>
      <c r="C357" s="30" t="s">
        <v>606</v>
      </c>
      <c r="D357" s="30" t="s">
        <v>21</v>
      </c>
      <c r="E357" s="30" t="s">
        <v>311</v>
      </c>
      <c r="F357" s="56">
        <f t="shared" si="4"/>
        <v>547062.25</v>
      </c>
      <c r="G357" s="72" t="s">
        <v>553</v>
      </c>
    </row>
    <row r="358" spans="1:7" ht="12.75">
      <c r="A358" s="150" t="s">
        <v>808</v>
      </c>
      <c r="B358" s="30">
        <v>500</v>
      </c>
      <c r="C358" s="30" t="s">
        <v>860</v>
      </c>
      <c r="D358" s="30" t="s">
        <v>20</v>
      </c>
      <c r="E358" s="30" t="s">
        <v>758</v>
      </c>
      <c r="F358" s="56">
        <f t="shared" si="4"/>
        <v>547562.25</v>
      </c>
      <c r="G358" s="72" t="s">
        <v>249</v>
      </c>
    </row>
    <row r="359" spans="1:7" ht="12.75">
      <c r="A359" s="150" t="s">
        <v>808</v>
      </c>
      <c r="B359" s="30">
        <v>1000</v>
      </c>
      <c r="C359" s="30" t="s">
        <v>865</v>
      </c>
      <c r="D359" s="30" t="s">
        <v>20</v>
      </c>
      <c r="E359" s="184" t="s">
        <v>866</v>
      </c>
      <c r="F359" s="56">
        <f t="shared" si="4"/>
        <v>548562.25</v>
      </c>
      <c r="G359" s="72" t="s">
        <v>817</v>
      </c>
    </row>
    <row r="360" spans="1:7" ht="12.75">
      <c r="A360" s="150" t="s">
        <v>808</v>
      </c>
      <c r="B360" s="30">
        <v>3000</v>
      </c>
      <c r="C360" s="30" t="s">
        <v>1777</v>
      </c>
      <c r="D360" s="30" t="s">
        <v>20</v>
      </c>
      <c r="E360" s="30"/>
      <c r="F360" s="56">
        <f t="shared" si="4"/>
        <v>551562.25</v>
      </c>
      <c r="G360" s="72" t="s">
        <v>818</v>
      </c>
    </row>
    <row r="361" spans="1:7" ht="12.75">
      <c r="A361" s="150" t="s">
        <v>808</v>
      </c>
      <c r="B361" s="30">
        <f>1600+250</f>
        <v>1850</v>
      </c>
      <c r="C361" s="30" t="s">
        <v>867</v>
      </c>
      <c r="D361" s="30" t="s">
        <v>869</v>
      </c>
      <c r="E361" s="30" t="s">
        <v>758</v>
      </c>
      <c r="F361" s="56">
        <f t="shared" si="4"/>
        <v>553412.25</v>
      </c>
      <c r="G361" s="72"/>
    </row>
    <row r="362" spans="1:7" ht="12.75">
      <c r="A362" s="150" t="s">
        <v>808</v>
      </c>
      <c r="B362" s="30">
        <v>1000</v>
      </c>
      <c r="C362" s="30" t="s">
        <v>1170</v>
      </c>
      <c r="D362" s="30" t="s">
        <v>1171</v>
      </c>
      <c r="E362" s="30"/>
      <c r="F362" s="56">
        <f t="shared" si="4"/>
        <v>554412.25</v>
      </c>
      <c r="G362" s="72"/>
    </row>
    <row r="363" spans="1:7" ht="12.75">
      <c r="A363" s="150" t="s">
        <v>819</v>
      </c>
      <c r="B363" s="30">
        <v>800</v>
      </c>
      <c r="C363" s="30" t="s">
        <v>843</v>
      </c>
      <c r="D363" s="30" t="s">
        <v>20</v>
      </c>
      <c r="E363" s="30" t="s">
        <v>871</v>
      </c>
      <c r="F363" s="56">
        <f t="shared" si="4"/>
        <v>555212.25</v>
      </c>
      <c r="G363" s="77" t="s">
        <v>534</v>
      </c>
    </row>
    <row r="364" spans="1:7" ht="12.75">
      <c r="A364" s="150" t="s">
        <v>819</v>
      </c>
      <c r="B364" s="30">
        <v>1000</v>
      </c>
      <c r="C364" s="30" t="s">
        <v>414</v>
      </c>
      <c r="D364" s="30" t="s">
        <v>20</v>
      </c>
      <c r="E364" s="30" t="s">
        <v>824</v>
      </c>
      <c r="F364" s="56">
        <f t="shared" si="4"/>
        <v>556212.25</v>
      </c>
      <c r="G364" s="77" t="s">
        <v>683</v>
      </c>
    </row>
    <row r="365" spans="1:7" ht="12.75">
      <c r="A365" s="150" t="s">
        <v>819</v>
      </c>
      <c r="B365" s="30">
        <v>1500</v>
      </c>
      <c r="C365" s="30" t="s">
        <v>872</v>
      </c>
      <c r="D365" s="30" t="s">
        <v>20</v>
      </c>
      <c r="E365" s="30"/>
      <c r="F365" s="56">
        <f t="shared" si="4"/>
        <v>557712.25</v>
      </c>
      <c r="G365" s="77" t="s">
        <v>873</v>
      </c>
    </row>
    <row r="366" spans="1:7" ht="12.75">
      <c r="A366" s="150" t="s">
        <v>819</v>
      </c>
      <c r="B366" s="30">
        <v>400</v>
      </c>
      <c r="C366" s="30"/>
      <c r="D366" s="30" t="s">
        <v>145</v>
      </c>
      <c r="E366" s="30"/>
      <c r="F366" s="56">
        <f t="shared" si="4"/>
        <v>558112.25</v>
      </c>
      <c r="G366" s="77" t="s">
        <v>828</v>
      </c>
    </row>
    <row r="367" spans="1:7" ht="12.75">
      <c r="A367" s="150" t="s">
        <v>819</v>
      </c>
      <c r="B367" s="30">
        <v>455</v>
      </c>
      <c r="C367" s="30" t="s">
        <v>870</v>
      </c>
      <c r="D367" s="30" t="s">
        <v>145</v>
      </c>
      <c r="E367" s="30" t="s">
        <v>428</v>
      </c>
      <c r="F367" s="56">
        <f t="shared" si="4"/>
        <v>558567.25</v>
      </c>
      <c r="G367" s="77" t="s">
        <v>835</v>
      </c>
    </row>
    <row r="368" spans="1:7" ht="12.75">
      <c r="A368" s="150" t="s">
        <v>819</v>
      </c>
      <c r="B368" s="30">
        <v>300</v>
      </c>
      <c r="C368" s="30" t="s">
        <v>421</v>
      </c>
      <c r="D368" s="30" t="s">
        <v>21</v>
      </c>
      <c r="E368" s="30" t="s">
        <v>311</v>
      </c>
      <c r="F368" s="56">
        <f t="shared" si="4"/>
        <v>558867.25</v>
      </c>
      <c r="G368" s="77" t="s">
        <v>292</v>
      </c>
    </row>
    <row r="369" spans="1:7" ht="12.75">
      <c r="A369" s="150" t="s">
        <v>819</v>
      </c>
      <c r="B369" s="30">
        <v>941</v>
      </c>
      <c r="C369" s="30" t="s">
        <v>408</v>
      </c>
      <c r="D369" s="30" t="s">
        <v>21</v>
      </c>
      <c r="E369" s="30" t="s">
        <v>428</v>
      </c>
      <c r="F369" s="56">
        <f t="shared" si="4"/>
        <v>559808.25</v>
      </c>
      <c r="G369" s="77" t="s">
        <v>291</v>
      </c>
    </row>
    <row r="370" spans="1:7" ht="12.75">
      <c r="A370" s="150" t="s">
        <v>819</v>
      </c>
      <c r="B370" s="30">
        <v>985</v>
      </c>
      <c r="C370" s="30"/>
      <c r="D370" s="30" t="s">
        <v>21</v>
      </c>
      <c r="E370" s="30"/>
      <c r="F370" s="56">
        <f t="shared" si="4"/>
        <v>560793.25</v>
      </c>
      <c r="G370" s="77" t="s">
        <v>291</v>
      </c>
    </row>
    <row r="371" spans="1:7" ht="12.75">
      <c r="A371" s="150" t="s">
        <v>819</v>
      </c>
      <c r="B371" s="30">
        <v>930</v>
      </c>
      <c r="C371" s="30" t="s">
        <v>870</v>
      </c>
      <c r="D371" s="30" t="s">
        <v>21</v>
      </c>
      <c r="E371" s="30" t="s">
        <v>428</v>
      </c>
      <c r="F371" s="56">
        <f t="shared" si="4"/>
        <v>561723.25</v>
      </c>
      <c r="G371" s="77" t="s">
        <v>829</v>
      </c>
    </row>
    <row r="372" spans="1:7" ht="12.75">
      <c r="A372" s="150" t="s">
        <v>819</v>
      </c>
      <c r="B372" s="30">
        <v>100</v>
      </c>
      <c r="C372" s="30" t="s">
        <v>47</v>
      </c>
      <c r="D372" s="30" t="s">
        <v>154</v>
      </c>
      <c r="E372" s="30" t="s">
        <v>88</v>
      </c>
      <c r="F372" s="56">
        <f t="shared" si="4"/>
        <v>561823.25</v>
      </c>
      <c r="G372" s="77"/>
    </row>
    <row r="373" spans="1:7" ht="12.75">
      <c r="A373" s="150" t="s">
        <v>28</v>
      </c>
      <c r="B373" s="30">
        <v>1000</v>
      </c>
      <c r="C373" s="30" t="s">
        <v>876</v>
      </c>
      <c r="D373" s="30" t="s">
        <v>20</v>
      </c>
      <c r="E373" s="30" t="s">
        <v>877</v>
      </c>
      <c r="F373" s="56">
        <f t="shared" si="4"/>
        <v>562823.25</v>
      </c>
      <c r="G373" s="72" t="s">
        <v>875</v>
      </c>
    </row>
    <row r="374" spans="1:7" ht="12.75">
      <c r="A374" s="150" t="s">
        <v>28</v>
      </c>
      <c r="B374" s="30">
        <v>1000</v>
      </c>
      <c r="C374" s="30" t="s">
        <v>911</v>
      </c>
      <c r="D374" s="30" t="s">
        <v>20</v>
      </c>
      <c r="E374" s="30" t="s">
        <v>516</v>
      </c>
      <c r="F374" s="56">
        <f t="shared" si="4"/>
        <v>563823.25</v>
      </c>
      <c r="G374" s="72" t="s">
        <v>547</v>
      </c>
    </row>
    <row r="375" spans="1:7" ht="12.75">
      <c r="A375" s="150" t="s">
        <v>28</v>
      </c>
      <c r="B375" s="30">
        <v>1300</v>
      </c>
      <c r="C375" s="30" t="s">
        <v>911</v>
      </c>
      <c r="D375" s="30" t="s">
        <v>20</v>
      </c>
      <c r="E375" s="30" t="s">
        <v>516</v>
      </c>
      <c r="F375" s="56">
        <f t="shared" si="4"/>
        <v>565123.25</v>
      </c>
      <c r="G375" s="72" t="s">
        <v>547</v>
      </c>
    </row>
    <row r="376" spans="1:7" ht="12.75">
      <c r="A376" s="150" t="s">
        <v>28</v>
      </c>
      <c r="B376" s="30">
        <v>2000</v>
      </c>
      <c r="C376" s="30"/>
      <c r="D376" s="30" t="s">
        <v>20</v>
      </c>
      <c r="E376" s="30"/>
      <c r="F376" s="56">
        <f t="shared" si="4"/>
        <v>567123.25</v>
      </c>
      <c r="G376" s="72" t="s">
        <v>889</v>
      </c>
    </row>
    <row r="377" spans="1:7" ht="12.75">
      <c r="A377" s="150" t="s">
        <v>28</v>
      </c>
      <c r="B377" s="30">
        <v>300</v>
      </c>
      <c r="C377" s="30" t="s">
        <v>906</v>
      </c>
      <c r="D377" s="30" t="s">
        <v>20</v>
      </c>
      <c r="E377" s="30" t="s">
        <v>603</v>
      </c>
      <c r="F377" s="56">
        <f t="shared" si="4"/>
        <v>567423.25</v>
      </c>
      <c r="G377" s="72" t="s">
        <v>890</v>
      </c>
    </row>
    <row r="378" spans="1:7" ht="12.75">
      <c r="A378" s="150" t="s">
        <v>28</v>
      </c>
      <c r="B378" s="30">
        <v>500</v>
      </c>
      <c r="C378" s="30" t="s">
        <v>864</v>
      </c>
      <c r="D378" s="30" t="s">
        <v>145</v>
      </c>
      <c r="E378" s="197" t="s">
        <v>878</v>
      </c>
      <c r="F378" s="56">
        <f t="shared" si="4"/>
        <v>567923.25</v>
      </c>
      <c r="G378" s="72" t="s">
        <v>879</v>
      </c>
    </row>
    <row r="379" spans="1:7" ht="12.75">
      <c r="A379" s="150" t="s">
        <v>28</v>
      </c>
      <c r="B379" s="30">
        <v>100</v>
      </c>
      <c r="C379" s="30" t="s">
        <v>905</v>
      </c>
      <c r="D379" s="30" t="s">
        <v>145</v>
      </c>
      <c r="E379" s="30"/>
      <c r="F379" s="56">
        <f t="shared" si="4"/>
        <v>568023.25</v>
      </c>
      <c r="G379" s="72" t="s">
        <v>880</v>
      </c>
    </row>
    <row r="380" spans="1:7" ht="12.75">
      <c r="A380" s="150" t="s">
        <v>28</v>
      </c>
      <c r="B380" s="30">
        <v>400</v>
      </c>
      <c r="C380" s="30"/>
      <c r="D380" s="30" t="s">
        <v>21</v>
      </c>
      <c r="E380" s="30"/>
      <c r="F380" s="56">
        <f t="shared" si="4"/>
        <v>568423.25</v>
      </c>
      <c r="G380" s="72" t="s">
        <v>881</v>
      </c>
    </row>
    <row r="381" spans="1:7" ht="12.75">
      <c r="A381" s="150" t="s">
        <v>28</v>
      </c>
      <c r="B381" s="30">
        <v>820</v>
      </c>
      <c r="C381" s="30" t="s">
        <v>901</v>
      </c>
      <c r="D381" s="30" t="s">
        <v>21</v>
      </c>
      <c r="E381" s="30" t="s">
        <v>448</v>
      </c>
      <c r="F381" s="56">
        <f t="shared" si="4"/>
        <v>569243.25</v>
      </c>
      <c r="G381" s="72" t="s">
        <v>882</v>
      </c>
    </row>
    <row r="382" spans="1:7" ht="12.75">
      <c r="A382" s="150" t="s">
        <v>28</v>
      </c>
      <c r="B382" s="30">
        <v>400</v>
      </c>
      <c r="C382" s="30" t="s">
        <v>421</v>
      </c>
      <c r="D382" s="30" t="s">
        <v>21</v>
      </c>
      <c r="E382" s="30" t="s">
        <v>448</v>
      </c>
      <c r="F382" s="56">
        <f t="shared" si="4"/>
        <v>569643.25</v>
      </c>
      <c r="G382" s="72" t="s">
        <v>292</v>
      </c>
    </row>
    <row r="383" spans="1:6" ht="12.75">
      <c r="A383" s="150" t="s">
        <v>28</v>
      </c>
      <c r="B383" s="30">
        <v>512</v>
      </c>
      <c r="C383" s="30" t="s">
        <v>902</v>
      </c>
      <c r="D383" s="30" t="s">
        <v>885</v>
      </c>
      <c r="E383" s="175" t="s">
        <v>903</v>
      </c>
      <c r="F383" s="56">
        <f t="shared" si="4"/>
        <v>570155.25</v>
      </c>
    </row>
    <row r="384" spans="1:8" ht="12.75">
      <c r="A384" s="150" t="s">
        <v>28</v>
      </c>
      <c r="B384" s="30">
        <v>150</v>
      </c>
      <c r="C384" s="30" t="s">
        <v>864</v>
      </c>
      <c r="D384" s="30" t="s">
        <v>885</v>
      </c>
      <c r="E384" s="30" t="s">
        <v>877</v>
      </c>
      <c r="F384" s="56">
        <f t="shared" si="4"/>
        <v>570305.25</v>
      </c>
      <c r="G384" s="72" t="s">
        <v>886</v>
      </c>
      <c r="H384" t="s">
        <v>887</v>
      </c>
    </row>
    <row r="385" spans="1:7" ht="12.75">
      <c r="A385" s="150" t="s">
        <v>28</v>
      </c>
      <c r="B385" s="30">
        <v>200</v>
      </c>
      <c r="C385" s="30" t="s">
        <v>904</v>
      </c>
      <c r="D385" s="30" t="s">
        <v>885</v>
      </c>
      <c r="E385" s="30"/>
      <c r="F385" s="56">
        <f t="shared" si="4"/>
        <v>570505.25</v>
      </c>
      <c r="G385" s="72"/>
    </row>
    <row r="386" spans="1:7" ht="12.75">
      <c r="A386" s="150" t="s">
        <v>883</v>
      </c>
      <c r="B386" s="30">
        <v>480</v>
      </c>
      <c r="C386" s="30" t="s">
        <v>907</v>
      </c>
      <c r="D386" s="30" t="s">
        <v>885</v>
      </c>
      <c r="E386" s="30"/>
      <c r="F386" s="56">
        <f t="shared" si="4"/>
        <v>570985.25</v>
      </c>
      <c r="G386" s="72" t="s">
        <v>888</v>
      </c>
    </row>
    <row r="387" spans="1:7" ht="12.75">
      <c r="A387" s="150" t="s">
        <v>883</v>
      </c>
      <c r="B387" s="30">
        <v>500</v>
      </c>
      <c r="C387" s="30" t="s">
        <v>907</v>
      </c>
      <c r="D387" s="30" t="s">
        <v>21</v>
      </c>
      <c r="E387" s="30" t="s">
        <v>877</v>
      </c>
      <c r="F387" s="56">
        <f t="shared" si="4"/>
        <v>571485.25</v>
      </c>
      <c r="G387" s="72" t="s">
        <v>148</v>
      </c>
    </row>
    <row r="388" spans="1:7" ht="12.75">
      <c r="A388" s="150" t="s">
        <v>883</v>
      </c>
      <c r="B388" s="30">
        <v>100</v>
      </c>
      <c r="C388" s="30"/>
      <c r="D388" s="30" t="s">
        <v>21</v>
      </c>
      <c r="E388" s="30"/>
      <c r="F388" s="56">
        <f t="shared" si="4"/>
        <v>571585.25</v>
      </c>
      <c r="G388" s="72" t="s">
        <v>270</v>
      </c>
    </row>
    <row r="389" spans="1:7" ht="12.75">
      <c r="A389" s="150" t="s">
        <v>883</v>
      </c>
      <c r="B389" s="30">
        <v>2000</v>
      </c>
      <c r="C389" s="67" t="s">
        <v>900</v>
      </c>
      <c r="D389" s="30" t="s">
        <v>21</v>
      </c>
      <c r="E389" s="30" t="s">
        <v>286</v>
      </c>
      <c r="F389" s="56">
        <f aca="true" t="shared" si="5" ref="F389:F452">F388+B389</f>
        <v>573585.25</v>
      </c>
      <c r="G389" s="72" t="s">
        <v>292</v>
      </c>
    </row>
    <row r="390" spans="1:7" ht="12.75">
      <c r="A390" s="150" t="s">
        <v>883</v>
      </c>
      <c r="B390" s="30">
        <v>3650</v>
      </c>
      <c r="C390" s="30" t="s">
        <v>423</v>
      </c>
      <c r="D390" s="30" t="s">
        <v>20</v>
      </c>
      <c r="E390" s="30" t="s">
        <v>877</v>
      </c>
      <c r="F390" s="56">
        <f t="shared" si="5"/>
        <v>577235.25</v>
      </c>
      <c r="G390" s="72" t="s">
        <v>335</v>
      </c>
    </row>
    <row r="391" spans="1:7" ht="12.75">
      <c r="A391" s="150" t="s">
        <v>883</v>
      </c>
      <c r="B391" s="30">
        <v>5000</v>
      </c>
      <c r="C391" s="30"/>
      <c r="D391" s="30" t="s">
        <v>20</v>
      </c>
      <c r="E391" s="30"/>
      <c r="F391" s="56">
        <f t="shared" si="5"/>
        <v>582235.25</v>
      </c>
      <c r="G391" s="72" t="s">
        <v>891</v>
      </c>
    </row>
    <row r="392" spans="1:7" ht="12.75">
      <c r="A392" s="150" t="s">
        <v>883</v>
      </c>
      <c r="B392" s="30">
        <v>2000</v>
      </c>
      <c r="C392" s="30" t="s">
        <v>908</v>
      </c>
      <c r="D392" s="30" t="s">
        <v>20</v>
      </c>
      <c r="E392" s="184" t="s">
        <v>909</v>
      </c>
      <c r="F392" s="56">
        <f t="shared" si="5"/>
        <v>584235.25</v>
      </c>
      <c r="G392" s="72" t="s">
        <v>892</v>
      </c>
    </row>
    <row r="393" spans="1:7" ht="12.75">
      <c r="A393" s="150" t="s">
        <v>69</v>
      </c>
      <c r="B393" s="30">
        <v>2000</v>
      </c>
      <c r="C393" s="30" t="s">
        <v>897</v>
      </c>
      <c r="D393" s="30" t="s">
        <v>20</v>
      </c>
      <c r="E393" s="30"/>
      <c r="F393" s="56">
        <f t="shared" si="5"/>
        <v>586235.25</v>
      </c>
      <c r="G393" s="72" t="s">
        <v>383</v>
      </c>
    </row>
    <row r="394" spans="1:7" ht="12.75">
      <c r="A394" s="150" t="s">
        <v>69</v>
      </c>
      <c r="B394" s="30"/>
      <c r="C394" s="198" t="s">
        <v>894</v>
      </c>
      <c r="D394" s="122" t="s">
        <v>20</v>
      </c>
      <c r="E394" s="122" t="s">
        <v>104</v>
      </c>
      <c r="F394" s="56">
        <f t="shared" si="5"/>
        <v>586235.25</v>
      </c>
      <c r="G394" s="72" t="s">
        <v>725</v>
      </c>
    </row>
    <row r="395" spans="1:7" ht="12.75">
      <c r="A395" s="150" t="s">
        <v>69</v>
      </c>
      <c r="B395" s="30">
        <v>1000</v>
      </c>
      <c r="C395" s="30" t="s">
        <v>899</v>
      </c>
      <c r="D395" s="30" t="s">
        <v>20</v>
      </c>
      <c r="E395" s="30" t="s">
        <v>733</v>
      </c>
      <c r="F395" s="56">
        <f t="shared" si="5"/>
        <v>587235.25</v>
      </c>
      <c r="G395" s="72" t="s">
        <v>893</v>
      </c>
    </row>
    <row r="396" spans="1:7" ht="12.75">
      <c r="A396" s="150" t="s">
        <v>69</v>
      </c>
      <c r="B396" s="30">
        <v>500</v>
      </c>
      <c r="C396" s="30" t="s">
        <v>420</v>
      </c>
      <c r="D396" s="30" t="s">
        <v>20</v>
      </c>
      <c r="E396" s="30" t="s">
        <v>950</v>
      </c>
      <c r="F396" s="56">
        <f t="shared" si="5"/>
        <v>587735.25</v>
      </c>
      <c r="G396" s="72" t="s">
        <v>290</v>
      </c>
    </row>
    <row r="397" spans="1:7" ht="12.75">
      <c r="A397" s="150" t="s">
        <v>69</v>
      </c>
      <c r="B397" s="30">
        <v>250</v>
      </c>
      <c r="C397" s="30" t="s">
        <v>961</v>
      </c>
      <c r="D397" s="30" t="s">
        <v>20</v>
      </c>
      <c r="E397" s="30" t="s">
        <v>950</v>
      </c>
      <c r="F397" s="56">
        <f t="shared" si="5"/>
        <v>587985.25</v>
      </c>
      <c r="G397" s="72" t="s">
        <v>917</v>
      </c>
    </row>
    <row r="398" spans="1:7" ht="12.75">
      <c r="A398" s="150" t="s">
        <v>69</v>
      </c>
      <c r="B398" s="30">
        <v>500</v>
      </c>
      <c r="C398" s="30" t="s">
        <v>962</v>
      </c>
      <c r="D398" s="30" t="s">
        <v>20</v>
      </c>
      <c r="E398" s="30" t="s">
        <v>950</v>
      </c>
      <c r="F398" s="56">
        <f t="shared" si="5"/>
        <v>588485.25</v>
      </c>
      <c r="G398" s="72" t="s">
        <v>918</v>
      </c>
    </row>
    <row r="399" spans="1:7" ht="12.75">
      <c r="A399" s="150" t="s">
        <v>69</v>
      </c>
      <c r="B399" s="30">
        <v>500</v>
      </c>
      <c r="C399" s="30" t="s">
        <v>898</v>
      </c>
      <c r="D399" s="30" t="s">
        <v>21</v>
      </c>
      <c r="E399" s="30" t="s">
        <v>877</v>
      </c>
      <c r="F399" s="56">
        <f t="shared" si="5"/>
        <v>588985.25</v>
      </c>
      <c r="G399" s="72" t="s">
        <v>884</v>
      </c>
    </row>
    <row r="400" spans="1:7" ht="12.75">
      <c r="A400" s="150" t="s">
        <v>69</v>
      </c>
      <c r="B400" s="30">
        <v>500</v>
      </c>
      <c r="C400" s="30" t="s">
        <v>600</v>
      </c>
      <c r="D400" s="30" t="s">
        <v>21</v>
      </c>
      <c r="E400" s="30" t="s">
        <v>428</v>
      </c>
      <c r="F400" s="56">
        <f t="shared" si="5"/>
        <v>589485.25</v>
      </c>
      <c r="G400" s="72" t="s">
        <v>254</v>
      </c>
    </row>
    <row r="401" spans="1:7" ht="12.75">
      <c r="A401" s="150" t="s">
        <v>69</v>
      </c>
      <c r="B401" s="30">
        <v>200</v>
      </c>
      <c r="C401" s="30" t="s">
        <v>960</v>
      </c>
      <c r="D401" s="30" t="s">
        <v>21</v>
      </c>
      <c r="E401" s="30" t="s">
        <v>950</v>
      </c>
      <c r="F401" s="56">
        <f t="shared" si="5"/>
        <v>589685.25</v>
      </c>
      <c r="G401" s="72" t="s">
        <v>292</v>
      </c>
    </row>
    <row r="402" spans="1:7" ht="12.75">
      <c r="A402" s="150" t="s">
        <v>69</v>
      </c>
      <c r="B402" s="30">
        <v>100</v>
      </c>
      <c r="C402" s="30" t="s">
        <v>957</v>
      </c>
      <c r="D402" s="30" t="s">
        <v>21</v>
      </c>
      <c r="E402" s="30" t="s">
        <v>950</v>
      </c>
      <c r="F402" s="56">
        <f t="shared" si="5"/>
        <v>589785.25</v>
      </c>
      <c r="G402" s="72" t="s">
        <v>941</v>
      </c>
    </row>
    <row r="403" spans="1:7" ht="12.75">
      <c r="A403" s="150" t="s">
        <v>69</v>
      </c>
      <c r="B403" s="30">
        <v>10000</v>
      </c>
      <c r="C403" s="30" t="s">
        <v>462</v>
      </c>
      <c r="D403" s="30" t="s">
        <v>21</v>
      </c>
      <c r="E403" s="30" t="s">
        <v>950</v>
      </c>
      <c r="F403" s="56">
        <f t="shared" si="5"/>
        <v>599785.25</v>
      </c>
      <c r="G403" s="72" t="s">
        <v>292</v>
      </c>
    </row>
    <row r="404" spans="1:7" ht="12.75">
      <c r="A404" s="150" t="s">
        <v>69</v>
      </c>
      <c r="B404" s="30">
        <v>500</v>
      </c>
      <c r="C404" s="30"/>
      <c r="D404" s="30" t="s">
        <v>21</v>
      </c>
      <c r="E404" s="30"/>
      <c r="F404" s="56">
        <f t="shared" si="5"/>
        <v>600285.25</v>
      </c>
      <c r="G404" s="72" t="s">
        <v>148</v>
      </c>
    </row>
    <row r="405" spans="1:7" ht="12.75">
      <c r="A405" s="150" t="s">
        <v>69</v>
      </c>
      <c r="B405" s="30">
        <v>79</v>
      </c>
      <c r="C405" s="30" t="s">
        <v>958</v>
      </c>
      <c r="D405" s="30" t="s">
        <v>21</v>
      </c>
      <c r="E405" s="30" t="s">
        <v>950</v>
      </c>
      <c r="F405" s="56">
        <f t="shared" si="5"/>
        <v>600364.25</v>
      </c>
      <c r="G405" s="72" t="s">
        <v>365</v>
      </c>
    </row>
    <row r="406" spans="1:7" ht="12.75">
      <c r="A406" s="150" t="s">
        <v>69</v>
      </c>
      <c r="B406" s="30">
        <v>50</v>
      </c>
      <c r="C406" s="30" t="s">
        <v>957</v>
      </c>
      <c r="D406" s="30" t="s">
        <v>21</v>
      </c>
      <c r="E406" s="30" t="s">
        <v>950</v>
      </c>
      <c r="F406" s="56">
        <f t="shared" si="5"/>
        <v>600414.25</v>
      </c>
      <c r="G406" s="72" t="s">
        <v>942</v>
      </c>
    </row>
    <row r="407" spans="1:7" ht="12.75">
      <c r="A407" s="150" t="s">
        <v>69</v>
      </c>
      <c r="B407" s="30">
        <v>100</v>
      </c>
      <c r="C407" s="30" t="s">
        <v>956</v>
      </c>
      <c r="D407" s="30" t="s">
        <v>21</v>
      </c>
      <c r="E407" s="30" t="s">
        <v>758</v>
      </c>
      <c r="F407" s="56">
        <f t="shared" si="5"/>
        <v>600514.25</v>
      </c>
      <c r="G407" s="72" t="s">
        <v>942</v>
      </c>
    </row>
    <row r="408" spans="1:7" ht="12.75">
      <c r="A408" s="150" t="s">
        <v>69</v>
      </c>
      <c r="B408" s="30">
        <v>250</v>
      </c>
      <c r="C408" s="30" t="s">
        <v>860</v>
      </c>
      <c r="D408" s="30" t="s">
        <v>21</v>
      </c>
      <c r="E408" s="30" t="s">
        <v>950</v>
      </c>
      <c r="F408" s="56">
        <f t="shared" si="5"/>
        <v>600764.25</v>
      </c>
      <c r="G408" s="72" t="s">
        <v>943</v>
      </c>
    </row>
    <row r="409" spans="1:7" ht="12.75">
      <c r="A409" s="150" t="s">
        <v>69</v>
      </c>
      <c r="B409" s="30">
        <v>150</v>
      </c>
      <c r="C409" s="30" t="s">
        <v>664</v>
      </c>
      <c r="D409" s="30" t="s">
        <v>885</v>
      </c>
      <c r="E409" s="30" t="s">
        <v>758</v>
      </c>
      <c r="F409" s="56">
        <f t="shared" si="5"/>
        <v>600914.25</v>
      </c>
      <c r="G409" s="72"/>
    </row>
    <row r="410" spans="1:7" ht="12.75" hidden="1">
      <c r="A410" s="150" t="s">
        <v>69</v>
      </c>
      <c r="B410" s="30"/>
      <c r="C410" s="67" t="s">
        <v>933</v>
      </c>
      <c r="D410" s="30" t="s">
        <v>885</v>
      </c>
      <c r="E410" s="30"/>
      <c r="F410" s="56">
        <f t="shared" si="5"/>
        <v>600914.25</v>
      </c>
      <c r="G410" s="72" t="s">
        <v>934</v>
      </c>
    </row>
    <row r="411" spans="1:7" ht="12.75">
      <c r="A411" s="150" t="s">
        <v>69</v>
      </c>
      <c r="B411" s="30">
        <v>500</v>
      </c>
      <c r="C411" s="30" t="s">
        <v>963</v>
      </c>
      <c r="D411" s="30" t="s">
        <v>885</v>
      </c>
      <c r="E411" s="30" t="s">
        <v>950</v>
      </c>
      <c r="F411" s="56">
        <f t="shared" si="5"/>
        <v>601414.25</v>
      </c>
      <c r="G411" s="72" t="s">
        <v>935</v>
      </c>
    </row>
    <row r="412" spans="1:7" ht="12.75">
      <c r="A412" s="150" t="s">
        <v>69</v>
      </c>
      <c r="B412" s="30">
        <v>250</v>
      </c>
      <c r="C412" s="30" t="s">
        <v>959</v>
      </c>
      <c r="D412" s="30" t="s">
        <v>145</v>
      </c>
      <c r="E412" s="30" t="s">
        <v>950</v>
      </c>
      <c r="F412" s="56">
        <f t="shared" si="5"/>
        <v>601664.25</v>
      </c>
      <c r="G412" s="72" t="s">
        <v>915</v>
      </c>
    </row>
    <row r="413" spans="1:7" ht="12.75">
      <c r="A413" s="150" t="s">
        <v>69</v>
      </c>
      <c r="B413" s="30">
        <v>300</v>
      </c>
      <c r="C413" s="30" t="s">
        <v>864</v>
      </c>
      <c r="D413" s="30" t="s">
        <v>145</v>
      </c>
      <c r="E413" s="30" t="s">
        <v>311</v>
      </c>
      <c r="F413" s="56">
        <f t="shared" si="5"/>
        <v>601964.25</v>
      </c>
      <c r="G413" s="72" t="s">
        <v>879</v>
      </c>
    </row>
    <row r="414" spans="1:7" ht="12.75">
      <c r="A414" s="150" t="s">
        <v>44</v>
      </c>
      <c r="B414" s="30">
        <v>50</v>
      </c>
      <c r="C414" s="30" t="s">
        <v>964</v>
      </c>
      <c r="D414" s="30" t="s">
        <v>145</v>
      </c>
      <c r="E414" s="30" t="s">
        <v>950</v>
      </c>
      <c r="F414" s="56">
        <f t="shared" si="5"/>
        <v>602014.25</v>
      </c>
      <c r="G414" s="72" t="s">
        <v>916</v>
      </c>
    </row>
    <row r="415" spans="1:7" ht="12.75">
      <c r="A415" s="150" t="s">
        <v>44</v>
      </c>
      <c r="B415" s="30">
        <v>250</v>
      </c>
      <c r="C415" s="30" t="s">
        <v>971</v>
      </c>
      <c r="D415" s="30" t="s">
        <v>21</v>
      </c>
      <c r="E415" s="30" t="s">
        <v>950</v>
      </c>
      <c r="F415" s="56">
        <f t="shared" si="5"/>
        <v>602264.25</v>
      </c>
      <c r="G415" s="72" t="s">
        <v>944</v>
      </c>
    </row>
    <row r="416" spans="1:7" ht="12.75">
      <c r="A416" s="150" t="s">
        <v>44</v>
      </c>
      <c r="B416" s="30">
        <v>248</v>
      </c>
      <c r="C416" s="30" t="s">
        <v>971</v>
      </c>
      <c r="D416" s="30" t="s">
        <v>21</v>
      </c>
      <c r="E416" s="30" t="s">
        <v>758</v>
      </c>
      <c r="F416" s="56">
        <f t="shared" si="5"/>
        <v>602512.25</v>
      </c>
      <c r="G416" s="72" t="s">
        <v>944</v>
      </c>
    </row>
    <row r="417" spans="1:7" ht="12.75">
      <c r="A417" s="150" t="s">
        <v>44</v>
      </c>
      <c r="B417" s="30">
        <v>300</v>
      </c>
      <c r="C417" s="30" t="s">
        <v>965</v>
      </c>
      <c r="D417" s="30" t="s">
        <v>21</v>
      </c>
      <c r="E417" s="30" t="s">
        <v>950</v>
      </c>
      <c r="F417" s="56">
        <f t="shared" si="5"/>
        <v>602812.25</v>
      </c>
      <c r="G417" s="72" t="s">
        <v>945</v>
      </c>
    </row>
    <row r="418" spans="1:7" ht="12.75">
      <c r="A418" s="150" t="s">
        <v>44</v>
      </c>
      <c r="B418" s="30">
        <v>200</v>
      </c>
      <c r="C418" s="30" t="s">
        <v>976</v>
      </c>
      <c r="D418" s="30" t="s">
        <v>21</v>
      </c>
      <c r="E418" s="30" t="s">
        <v>160</v>
      </c>
      <c r="F418" s="56">
        <f t="shared" si="5"/>
        <v>603012.25</v>
      </c>
      <c r="G418" s="72" t="s">
        <v>946</v>
      </c>
    </row>
    <row r="419" spans="1:7" ht="12.75">
      <c r="A419" s="150" t="s">
        <v>44</v>
      </c>
      <c r="B419" s="202">
        <v>50</v>
      </c>
      <c r="C419" s="202" t="s">
        <v>977</v>
      </c>
      <c r="D419" s="30" t="s">
        <v>21</v>
      </c>
      <c r="E419" s="30" t="s">
        <v>950</v>
      </c>
      <c r="F419" s="56">
        <f t="shared" si="5"/>
        <v>603062.25</v>
      </c>
      <c r="G419" s="72" t="s">
        <v>475</v>
      </c>
    </row>
    <row r="420" spans="1:7" ht="12.75">
      <c r="A420" s="150" t="s">
        <v>44</v>
      </c>
      <c r="B420" s="202">
        <v>493</v>
      </c>
      <c r="C420" s="202" t="s">
        <v>870</v>
      </c>
      <c r="D420" s="30" t="s">
        <v>21</v>
      </c>
      <c r="E420" s="30" t="s">
        <v>603</v>
      </c>
      <c r="F420" s="56">
        <f t="shared" si="5"/>
        <v>603555.25</v>
      </c>
      <c r="G420" s="72" t="s">
        <v>365</v>
      </c>
    </row>
    <row r="421" spans="1:7" ht="12.75">
      <c r="A421" s="150" t="s">
        <v>44</v>
      </c>
      <c r="B421" s="30">
        <v>1000</v>
      </c>
      <c r="C421" s="30" t="s">
        <v>975</v>
      </c>
      <c r="D421" s="30" t="s">
        <v>21</v>
      </c>
      <c r="E421" s="30" t="s">
        <v>160</v>
      </c>
      <c r="F421" s="56">
        <f t="shared" si="5"/>
        <v>604555.25</v>
      </c>
      <c r="G421" s="72" t="s">
        <v>292</v>
      </c>
    </row>
    <row r="422" spans="1:7" ht="12.75">
      <c r="A422" s="150" t="s">
        <v>44</v>
      </c>
      <c r="B422" s="30">
        <v>5000</v>
      </c>
      <c r="C422" s="30" t="s">
        <v>954</v>
      </c>
      <c r="D422" s="30" t="s">
        <v>21</v>
      </c>
      <c r="E422" s="30" t="s">
        <v>603</v>
      </c>
      <c r="F422" s="56">
        <f t="shared" si="5"/>
        <v>609555.25</v>
      </c>
      <c r="G422" s="72" t="s">
        <v>247</v>
      </c>
    </row>
    <row r="423" spans="1:7" ht="12.75">
      <c r="A423" s="150" t="s">
        <v>44</v>
      </c>
      <c r="B423" s="30">
        <v>200</v>
      </c>
      <c r="C423" s="30" t="s">
        <v>970</v>
      </c>
      <c r="D423" s="30" t="s">
        <v>885</v>
      </c>
      <c r="E423" s="30" t="s">
        <v>950</v>
      </c>
      <c r="F423" s="56">
        <f t="shared" si="5"/>
        <v>609755.25</v>
      </c>
      <c r="G423" s="72" t="s">
        <v>888</v>
      </c>
    </row>
    <row r="424" spans="1:7" ht="12.75">
      <c r="A424" s="150" t="s">
        <v>44</v>
      </c>
      <c r="B424" s="30">
        <v>500</v>
      </c>
      <c r="C424" s="30" t="s">
        <v>966</v>
      </c>
      <c r="D424" s="30" t="s">
        <v>885</v>
      </c>
      <c r="E424" s="30" t="s">
        <v>950</v>
      </c>
      <c r="F424" s="56">
        <f t="shared" si="5"/>
        <v>610255.25</v>
      </c>
      <c r="G424" s="72" t="s">
        <v>936</v>
      </c>
    </row>
    <row r="425" spans="1:7" ht="12.75">
      <c r="A425" s="150" t="s">
        <v>44</v>
      </c>
      <c r="B425" s="30">
        <v>400</v>
      </c>
      <c r="C425" s="30" t="s">
        <v>967</v>
      </c>
      <c r="D425" s="30" t="s">
        <v>885</v>
      </c>
      <c r="E425" s="30" t="s">
        <v>160</v>
      </c>
      <c r="F425" s="56">
        <f t="shared" si="5"/>
        <v>610655.25</v>
      </c>
      <c r="G425" s="72" t="s">
        <v>937</v>
      </c>
    </row>
    <row r="426" spans="1:7" ht="12.75">
      <c r="A426" s="150" t="s">
        <v>44</v>
      </c>
      <c r="B426" s="30">
        <v>186</v>
      </c>
      <c r="C426" s="30" t="s">
        <v>968</v>
      </c>
      <c r="D426" s="30" t="s">
        <v>885</v>
      </c>
      <c r="E426" s="30" t="s">
        <v>160</v>
      </c>
      <c r="F426" s="56">
        <f t="shared" si="5"/>
        <v>610841.25</v>
      </c>
      <c r="G426" s="72" t="s">
        <v>938</v>
      </c>
    </row>
    <row r="427" spans="1:7" ht="12.75">
      <c r="A427" s="150" t="s">
        <v>44</v>
      </c>
      <c r="B427" s="30">
        <v>1000</v>
      </c>
      <c r="C427" s="30" t="s">
        <v>969</v>
      </c>
      <c r="D427" s="30" t="s">
        <v>885</v>
      </c>
      <c r="E427" s="30" t="s">
        <v>160</v>
      </c>
      <c r="F427" s="56">
        <f t="shared" si="5"/>
        <v>611841.25</v>
      </c>
      <c r="G427" s="72" t="s">
        <v>940</v>
      </c>
    </row>
    <row r="428" spans="1:7" ht="12.75">
      <c r="A428" s="150" t="s">
        <v>44</v>
      </c>
      <c r="B428" s="30">
        <v>3000</v>
      </c>
      <c r="C428" s="30" t="s">
        <v>117</v>
      </c>
      <c r="D428" s="30" t="s">
        <v>20</v>
      </c>
      <c r="E428" s="30"/>
      <c r="F428" s="56">
        <f t="shared" si="5"/>
        <v>614841.25</v>
      </c>
      <c r="G428" s="72" t="s">
        <v>116</v>
      </c>
    </row>
    <row r="429" spans="1:7" ht="12.75">
      <c r="A429" s="150" t="s">
        <v>44</v>
      </c>
      <c r="B429" s="30">
        <v>500</v>
      </c>
      <c r="C429" s="30" t="s">
        <v>973</v>
      </c>
      <c r="D429" s="30" t="s">
        <v>20</v>
      </c>
      <c r="E429" s="30" t="s">
        <v>974</v>
      </c>
      <c r="F429" s="56">
        <f t="shared" si="5"/>
        <v>615341.25</v>
      </c>
      <c r="G429" s="72" t="s">
        <v>919</v>
      </c>
    </row>
    <row r="430" spans="1:7" ht="12.75">
      <c r="A430" s="150" t="s">
        <v>44</v>
      </c>
      <c r="B430" s="30">
        <v>3000</v>
      </c>
      <c r="C430" s="30" t="s">
        <v>951</v>
      </c>
      <c r="D430" s="30" t="s">
        <v>20</v>
      </c>
      <c r="E430" s="30" t="s">
        <v>286</v>
      </c>
      <c r="F430" s="56">
        <f t="shared" si="5"/>
        <v>618341.25</v>
      </c>
      <c r="G430" s="77" t="s">
        <v>920</v>
      </c>
    </row>
    <row r="431" spans="1:7" ht="12.75">
      <c r="A431" s="150" t="s">
        <v>44</v>
      </c>
      <c r="B431" s="30">
        <v>5000</v>
      </c>
      <c r="C431" s="30" t="s">
        <v>947</v>
      </c>
      <c r="D431" s="30" t="s">
        <v>20</v>
      </c>
      <c r="E431" s="30" t="s">
        <v>948</v>
      </c>
      <c r="F431" s="56">
        <f t="shared" si="5"/>
        <v>623341.25</v>
      </c>
      <c r="G431" s="77" t="s">
        <v>921</v>
      </c>
    </row>
    <row r="432" spans="1:7" ht="12.75">
      <c r="A432" s="150" t="s">
        <v>44</v>
      </c>
      <c r="B432" s="30">
        <v>1000</v>
      </c>
      <c r="C432" s="30" t="s">
        <v>972</v>
      </c>
      <c r="D432" s="30" t="s">
        <v>20</v>
      </c>
      <c r="E432" s="30" t="s">
        <v>160</v>
      </c>
      <c r="F432" s="56">
        <f t="shared" si="5"/>
        <v>624341.25</v>
      </c>
      <c r="G432" s="72" t="s">
        <v>922</v>
      </c>
    </row>
    <row r="433" spans="1:7" ht="12.75">
      <c r="A433" s="150" t="s">
        <v>44</v>
      </c>
      <c r="B433" s="30">
        <v>9000</v>
      </c>
      <c r="C433" s="67" t="s">
        <v>952</v>
      </c>
      <c r="D433" s="30" t="s">
        <v>20</v>
      </c>
      <c r="E433" s="30" t="s">
        <v>953</v>
      </c>
      <c r="F433" s="56">
        <f t="shared" si="5"/>
        <v>633341.25</v>
      </c>
      <c r="G433" s="72" t="s">
        <v>281</v>
      </c>
    </row>
    <row r="434" spans="1:7" ht="12.75">
      <c r="A434" s="150" t="s">
        <v>923</v>
      </c>
      <c r="B434" s="30">
        <v>3000</v>
      </c>
      <c r="C434" s="30" t="s">
        <v>955</v>
      </c>
      <c r="D434" s="30" t="s">
        <v>20</v>
      </c>
      <c r="E434" s="30"/>
      <c r="F434" s="56">
        <f t="shared" si="5"/>
        <v>636341.25</v>
      </c>
      <c r="G434" s="72" t="s">
        <v>926</v>
      </c>
    </row>
    <row r="435" spans="1:7" ht="12.75">
      <c r="A435" s="150" t="s">
        <v>923</v>
      </c>
      <c r="B435" s="30">
        <v>1000</v>
      </c>
      <c r="C435" s="30" t="s">
        <v>980</v>
      </c>
      <c r="D435" s="30" t="s">
        <v>20</v>
      </c>
      <c r="E435" s="30" t="s">
        <v>603</v>
      </c>
      <c r="F435" s="56">
        <f t="shared" si="5"/>
        <v>637341.25</v>
      </c>
      <c r="G435" s="72" t="s">
        <v>929</v>
      </c>
    </row>
    <row r="436" spans="1:7" ht="12.75">
      <c r="A436" s="150" t="s">
        <v>923</v>
      </c>
      <c r="B436" s="30">
        <v>1147</v>
      </c>
      <c r="C436" s="30" t="s">
        <v>978</v>
      </c>
      <c r="D436" s="30" t="s">
        <v>21</v>
      </c>
      <c r="E436" s="30" t="s">
        <v>160</v>
      </c>
      <c r="F436" s="56">
        <f t="shared" si="5"/>
        <v>638488.25</v>
      </c>
      <c r="G436" s="72" t="s">
        <v>704</v>
      </c>
    </row>
    <row r="437" spans="1:7" ht="12.75">
      <c r="A437" s="150" t="s">
        <v>923</v>
      </c>
      <c r="B437" s="30">
        <v>956</v>
      </c>
      <c r="C437" s="30" t="s">
        <v>978</v>
      </c>
      <c r="D437" s="30" t="s">
        <v>21</v>
      </c>
      <c r="E437" s="30" t="s">
        <v>603</v>
      </c>
      <c r="F437" s="56">
        <f t="shared" si="5"/>
        <v>639444.25</v>
      </c>
      <c r="G437" s="72" t="s">
        <v>704</v>
      </c>
    </row>
    <row r="438" spans="1:7" ht="12.75">
      <c r="A438" s="150" t="s">
        <v>923</v>
      </c>
      <c r="B438" s="30">
        <v>1000</v>
      </c>
      <c r="C438" s="30" t="s">
        <v>979</v>
      </c>
      <c r="D438" s="30" t="s">
        <v>21</v>
      </c>
      <c r="E438" s="30" t="s">
        <v>160</v>
      </c>
      <c r="F438" s="56">
        <f t="shared" si="5"/>
        <v>640444.25</v>
      </c>
      <c r="G438" s="72" t="s">
        <v>270</v>
      </c>
    </row>
    <row r="439" spans="1:7" ht="12.75">
      <c r="A439" s="150" t="s">
        <v>923</v>
      </c>
      <c r="B439" s="30">
        <v>1500</v>
      </c>
      <c r="C439" s="30" t="s">
        <v>618</v>
      </c>
      <c r="D439" s="30" t="s">
        <v>21</v>
      </c>
      <c r="E439" s="30" t="s">
        <v>692</v>
      </c>
      <c r="F439" s="56">
        <f t="shared" si="5"/>
        <v>641944.25</v>
      </c>
      <c r="G439" s="72" t="s">
        <v>705</v>
      </c>
    </row>
    <row r="440" spans="1:7" ht="12.75">
      <c r="A440" s="150" t="s">
        <v>923</v>
      </c>
      <c r="B440" s="30">
        <v>500</v>
      </c>
      <c r="C440" s="30"/>
      <c r="D440" s="30" t="s">
        <v>21</v>
      </c>
      <c r="E440" s="30"/>
      <c r="F440" s="56">
        <f t="shared" si="5"/>
        <v>642444.25</v>
      </c>
      <c r="G440" s="72" t="s">
        <v>148</v>
      </c>
    </row>
    <row r="441" spans="1:7" ht="12.75">
      <c r="A441" s="150" t="s">
        <v>924</v>
      </c>
      <c r="B441" s="30">
        <v>100</v>
      </c>
      <c r="C441" s="30"/>
      <c r="D441" s="30" t="s">
        <v>20</v>
      </c>
      <c r="E441" s="30"/>
      <c r="F441" s="56">
        <f t="shared" si="5"/>
        <v>642544.25</v>
      </c>
      <c r="G441" s="72" t="s">
        <v>813</v>
      </c>
    </row>
    <row r="442" spans="1:7" ht="12.75">
      <c r="A442" s="150" t="s">
        <v>924</v>
      </c>
      <c r="B442" s="30">
        <v>500</v>
      </c>
      <c r="C442" s="30" t="s">
        <v>984</v>
      </c>
      <c r="D442" s="30" t="s">
        <v>20</v>
      </c>
      <c r="E442" s="30" t="s">
        <v>160</v>
      </c>
      <c r="F442" s="56">
        <f t="shared" si="5"/>
        <v>643044.25</v>
      </c>
      <c r="G442" s="72" t="s">
        <v>930</v>
      </c>
    </row>
    <row r="443" spans="1:7" ht="12.75">
      <c r="A443" s="150" t="s">
        <v>924</v>
      </c>
      <c r="B443" s="30">
        <v>300</v>
      </c>
      <c r="C443" s="30" t="s">
        <v>419</v>
      </c>
      <c r="D443" s="30" t="s">
        <v>20</v>
      </c>
      <c r="E443" s="30" t="s">
        <v>734</v>
      </c>
      <c r="F443" s="56">
        <f t="shared" si="5"/>
        <v>643344.25</v>
      </c>
      <c r="G443" s="72" t="s">
        <v>331</v>
      </c>
    </row>
    <row r="444" spans="1:7" ht="12.75">
      <c r="A444" s="150" t="s">
        <v>924</v>
      </c>
      <c r="B444" s="30">
        <v>200</v>
      </c>
      <c r="C444" s="30" t="s">
        <v>1000</v>
      </c>
      <c r="D444" s="30" t="s">
        <v>20</v>
      </c>
      <c r="E444" s="30" t="s">
        <v>160</v>
      </c>
      <c r="F444" s="56">
        <f t="shared" si="5"/>
        <v>643544.25</v>
      </c>
      <c r="G444" s="72" t="s">
        <v>931</v>
      </c>
    </row>
    <row r="445" spans="1:7" ht="12.75">
      <c r="A445" s="150" t="s">
        <v>924</v>
      </c>
      <c r="B445" s="30">
        <v>100</v>
      </c>
      <c r="C445" s="30"/>
      <c r="D445" s="30" t="s">
        <v>20</v>
      </c>
      <c r="E445" s="30"/>
      <c r="F445" s="56">
        <f t="shared" si="5"/>
        <v>643644.25</v>
      </c>
      <c r="G445" s="72" t="s">
        <v>813</v>
      </c>
    </row>
    <row r="446" spans="1:7" ht="12.75">
      <c r="A446" s="150" t="s">
        <v>924</v>
      </c>
      <c r="B446" s="30">
        <v>500</v>
      </c>
      <c r="C446" s="30" t="s">
        <v>985</v>
      </c>
      <c r="D446" s="30" t="s">
        <v>20</v>
      </c>
      <c r="E446" s="30" t="s">
        <v>160</v>
      </c>
      <c r="F446" s="56">
        <f t="shared" si="5"/>
        <v>644144.25</v>
      </c>
      <c r="G446" s="72" t="s">
        <v>932</v>
      </c>
    </row>
    <row r="447" spans="1:7" ht="12.75">
      <c r="A447" s="150" t="s">
        <v>924</v>
      </c>
      <c r="B447" s="30">
        <v>3000</v>
      </c>
      <c r="C447" s="30" t="s">
        <v>1777</v>
      </c>
      <c r="D447" s="30" t="s">
        <v>20</v>
      </c>
      <c r="E447" s="30"/>
      <c r="F447" s="56">
        <f t="shared" si="5"/>
        <v>647144.25</v>
      </c>
      <c r="G447" s="72" t="s">
        <v>818</v>
      </c>
    </row>
    <row r="448" spans="1:7" ht="12.75">
      <c r="A448" s="150" t="s">
        <v>924</v>
      </c>
      <c r="B448" s="30">
        <v>500</v>
      </c>
      <c r="C448" s="30" t="s">
        <v>983</v>
      </c>
      <c r="D448" s="30" t="s">
        <v>885</v>
      </c>
      <c r="E448" s="30" t="s">
        <v>311</v>
      </c>
      <c r="F448" s="56">
        <f t="shared" si="5"/>
        <v>647644.25</v>
      </c>
      <c r="G448" s="72" t="s">
        <v>939</v>
      </c>
    </row>
    <row r="449" spans="1:7" ht="12.75">
      <c r="A449" s="150" t="s">
        <v>924</v>
      </c>
      <c r="B449" s="30">
        <v>350</v>
      </c>
      <c r="C449" s="30" t="s">
        <v>982</v>
      </c>
      <c r="D449" s="30" t="s">
        <v>885</v>
      </c>
      <c r="E449" s="30" t="s">
        <v>160</v>
      </c>
      <c r="F449" s="56">
        <f t="shared" si="5"/>
        <v>647994.25</v>
      </c>
      <c r="G449" s="72" t="s">
        <v>940</v>
      </c>
    </row>
    <row r="450" spans="1:8" ht="12.75">
      <c r="A450" s="150" t="s">
        <v>924</v>
      </c>
      <c r="B450" s="30">
        <v>250</v>
      </c>
      <c r="C450" s="30"/>
      <c r="D450" s="30" t="s">
        <v>885</v>
      </c>
      <c r="E450" s="30" t="s">
        <v>160</v>
      </c>
      <c r="F450" s="56">
        <f t="shared" si="5"/>
        <v>648244.25</v>
      </c>
      <c r="G450" s="72" t="s">
        <v>365</v>
      </c>
      <c r="H450" s="27" t="s">
        <v>1016</v>
      </c>
    </row>
    <row r="451" spans="1:8" ht="12.75">
      <c r="A451" s="150" t="s">
        <v>924</v>
      </c>
      <c r="B451" s="30">
        <v>400</v>
      </c>
      <c r="C451" s="30"/>
      <c r="D451" s="30" t="s">
        <v>885</v>
      </c>
      <c r="E451" s="30" t="s">
        <v>160</v>
      </c>
      <c r="F451" s="56">
        <f t="shared" si="5"/>
        <v>648644.25</v>
      </c>
      <c r="G451" s="72" t="s">
        <v>938</v>
      </c>
      <c r="H451" s="27" t="s">
        <v>1015</v>
      </c>
    </row>
    <row r="452" spans="1:7" ht="12.75">
      <c r="A452" s="150" t="s">
        <v>924</v>
      </c>
      <c r="B452" s="30">
        <v>600</v>
      </c>
      <c r="C452" s="30" t="s">
        <v>560</v>
      </c>
      <c r="D452" s="30" t="s">
        <v>885</v>
      </c>
      <c r="E452" s="30" t="s">
        <v>734</v>
      </c>
      <c r="F452" s="56">
        <f t="shared" si="5"/>
        <v>649244.25</v>
      </c>
      <c r="G452" s="72" t="s">
        <v>365</v>
      </c>
    </row>
    <row r="453" spans="1:7" ht="12.75">
      <c r="A453" s="150" t="s">
        <v>924</v>
      </c>
      <c r="B453" s="30">
        <v>1000</v>
      </c>
      <c r="C453" s="30" t="s">
        <v>981</v>
      </c>
      <c r="D453" s="30" t="s">
        <v>21</v>
      </c>
      <c r="E453" s="30" t="s">
        <v>160</v>
      </c>
      <c r="F453" s="56">
        <f aca="true" t="shared" si="6" ref="F453:F516">F452+B453</f>
        <v>650244.25</v>
      </c>
      <c r="G453" s="72" t="s">
        <v>291</v>
      </c>
    </row>
    <row r="454" spans="1:7" ht="12.75">
      <c r="A454" s="150" t="s">
        <v>924</v>
      </c>
      <c r="B454" s="30">
        <v>100</v>
      </c>
      <c r="C454" s="30"/>
      <c r="D454" s="30" t="s">
        <v>21</v>
      </c>
      <c r="E454" s="30"/>
      <c r="F454" s="56">
        <f t="shared" si="6"/>
        <v>650344.25</v>
      </c>
      <c r="G454" s="72" t="s">
        <v>270</v>
      </c>
    </row>
    <row r="455" spans="1:7" ht="12.75">
      <c r="A455" s="150" t="s">
        <v>924</v>
      </c>
      <c r="B455" s="30">
        <v>148</v>
      </c>
      <c r="C455" s="30" t="s">
        <v>957</v>
      </c>
      <c r="D455" s="30" t="s">
        <v>21</v>
      </c>
      <c r="E455" s="30" t="s">
        <v>286</v>
      </c>
      <c r="F455" s="56">
        <f t="shared" si="6"/>
        <v>650492.25</v>
      </c>
      <c r="G455" s="72" t="s">
        <v>942</v>
      </c>
    </row>
    <row r="456" spans="1:7" ht="12.75">
      <c r="A456" s="150" t="s">
        <v>925</v>
      </c>
      <c r="B456" s="30">
        <v>475</v>
      </c>
      <c r="C456" s="30" t="s">
        <v>902</v>
      </c>
      <c r="D456" s="30" t="s">
        <v>885</v>
      </c>
      <c r="E456" s="30"/>
      <c r="F456" s="56">
        <f t="shared" si="6"/>
        <v>650967.25</v>
      </c>
      <c r="G456" s="72"/>
    </row>
    <row r="457" spans="1:7" ht="12.75">
      <c r="A457" s="150" t="s">
        <v>925</v>
      </c>
      <c r="B457" s="30">
        <v>500</v>
      </c>
      <c r="C457" s="30" t="s">
        <v>1017</v>
      </c>
      <c r="D457" s="30" t="s">
        <v>885</v>
      </c>
      <c r="E457" s="30" t="s">
        <v>160</v>
      </c>
      <c r="F457" s="56">
        <f t="shared" si="6"/>
        <v>651467.25</v>
      </c>
      <c r="G457" s="72"/>
    </row>
    <row r="458" spans="1:7" ht="12.75">
      <c r="A458" s="150" t="s">
        <v>925</v>
      </c>
      <c r="B458" s="30">
        <v>10000</v>
      </c>
      <c r="C458" s="30" t="s">
        <v>1010</v>
      </c>
      <c r="D458" s="30" t="s">
        <v>20</v>
      </c>
      <c r="E458" s="30"/>
      <c r="F458" s="56">
        <f t="shared" si="6"/>
        <v>661467.25</v>
      </c>
      <c r="G458" s="72" t="s">
        <v>1006</v>
      </c>
    </row>
    <row r="459" spans="1:7" ht="33.75">
      <c r="A459" s="150" t="s">
        <v>925</v>
      </c>
      <c r="B459" s="30">
        <v>10000</v>
      </c>
      <c r="C459" s="30" t="s">
        <v>1011</v>
      </c>
      <c r="D459" s="30" t="s">
        <v>20</v>
      </c>
      <c r="E459" s="203" t="s">
        <v>1012</v>
      </c>
      <c r="F459" s="56">
        <f t="shared" si="6"/>
        <v>671467.25</v>
      </c>
      <c r="G459" s="72" t="s">
        <v>1007</v>
      </c>
    </row>
    <row r="460" spans="1:7" ht="12.75">
      <c r="A460" s="150" t="s">
        <v>925</v>
      </c>
      <c r="B460" s="30">
        <v>250</v>
      </c>
      <c r="C460" s="30"/>
      <c r="D460" s="30" t="s">
        <v>21</v>
      </c>
      <c r="E460" s="30"/>
      <c r="F460" s="56">
        <f t="shared" si="6"/>
        <v>671717.25</v>
      </c>
      <c r="G460" s="72" t="s">
        <v>292</v>
      </c>
    </row>
    <row r="461" spans="1:7" ht="12.75">
      <c r="A461" s="150" t="s">
        <v>925</v>
      </c>
      <c r="B461" s="30">
        <v>990</v>
      </c>
      <c r="C461" s="30" t="s">
        <v>865</v>
      </c>
      <c r="D461" s="30" t="s">
        <v>21</v>
      </c>
      <c r="E461" s="30" t="s">
        <v>877</v>
      </c>
      <c r="F461" s="56">
        <f t="shared" si="6"/>
        <v>672707.25</v>
      </c>
      <c r="G461" s="72"/>
    </row>
    <row r="462" spans="1:7" ht="12.75">
      <c r="A462" s="150" t="s">
        <v>925</v>
      </c>
      <c r="B462" s="30"/>
      <c r="C462" s="30" t="s">
        <v>1013</v>
      </c>
      <c r="D462" s="30" t="s">
        <v>21</v>
      </c>
      <c r="E462" s="30"/>
      <c r="F462" s="56">
        <f t="shared" si="6"/>
        <v>672707.25</v>
      </c>
      <c r="G462" s="77" t="s">
        <v>1001</v>
      </c>
    </row>
    <row r="463" spans="1:7" ht="12.75">
      <c r="A463" s="150" t="s">
        <v>925</v>
      </c>
      <c r="B463" s="30">
        <v>60</v>
      </c>
      <c r="C463" s="30"/>
      <c r="D463" s="30" t="s">
        <v>21</v>
      </c>
      <c r="E463" s="30"/>
      <c r="F463" s="56">
        <f t="shared" si="6"/>
        <v>672767.25</v>
      </c>
      <c r="G463" s="72" t="s">
        <v>1002</v>
      </c>
    </row>
    <row r="464" spans="1:7" ht="12.75">
      <c r="A464" s="150" t="s">
        <v>925</v>
      </c>
      <c r="B464" s="30">
        <v>2000</v>
      </c>
      <c r="C464" s="30" t="s">
        <v>259</v>
      </c>
      <c r="D464" s="30" t="s">
        <v>21</v>
      </c>
      <c r="E464" s="30"/>
      <c r="F464" s="56">
        <f t="shared" si="6"/>
        <v>674767.25</v>
      </c>
      <c r="G464" s="72" t="s">
        <v>405</v>
      </c>
    </row>
    <row r="465" spans="1:7" ht="12.75">
      <c r="A465" s="150" t="s">
        <v>925</v>
      </c>
      <c r="B465" s="30">
        <v>200</v>
      </c>
      <c r="C465" s="30" t="s">
        <v>1014</v>
      </c>
      <c r="D465" s="30" t="s">
        <v>145</v>
      </c>
      <c r="E465" s="30" t="s">
        <v>160</v>
      </c>
      <c r="F465" s="56">
        <f t="shared" si="6"/>
        <v>674967.25</v>
      </c>
      <c r="G465" s="72"/>
    </row>
    <row r="466" spans="1:7" ht="12.75">
      <c r="A466" s="150" t="s">
        <v>925</v>
      </c>
      <c r="B466" s="30">
        <v>10000</v>
      </c>
      <c r="C466" s="30" t="s">
        <v>1120</v>
      </c>
      <c r="D466" s="30" t="s">
        <v>1121</v>
      </c>
      <c r="E466" s="30"/>
      <c r="F466" s="56">
        <f t="shared" si="6"/>
        <v>684967.25</v>
      </c>
      <c r="G466" s="72"/>
    </row>
    <row r="467" spans="1:7" ht="12.75">
      <c r="A467" s="205" t="s">
        <v>1003</v>
      </c>
      <c r="B467" s="94">
        <v>500</v>
      </c>
      <c r="C467" s="93" t="s">
        <v>1059</v>
      </c>
      <c r="D467" s="94" t="s">
        <v>145</v>
      </c>
      <c r="E467" s="93" t="s">
        <v>160</v>
      </c>
      <c r="F467" s="206">
        <f t="shared" si="6"/>
        <v>685467.25</v>
      </c>
      <c r="G467" s="72" t="s">
        <v>1005</v>
      </c>
    </row>
    <row r="468" spans="1:7" ht="12.75">
      <c r="A468" s="205" t="s">
        <v>1003</v>
      </c>
      <c r="B468" s="94">
        <v>500</v>
      </c>
      <c r="C468" s="94" t="s">
        <v>1004</v>
      </c>
      <c r="D468" s="94" t="s">
        <v>145</v>
      </c>
      <c r="E468" s="94" t="s">
        <v>692</v>
      </c>
      <c r="F468" s="206">
        <f t="shared" si="6"/>
        <v>685967.25</v>
      </c>
      <c r="G468" s="72"/>
    </row>
    <row r="469" spans="1:7" ht="12.75">
      <c r="A469" s="205" t="s">
        <v>1003</v>
      </c>
      <c r="B469" s="94">
        <v>300</v>
      </c>
      <c r="C469" s="94" t="s">
        <v>1061</v>
      </c>
      <c r="D469" s="94" t="s">
        <v>145</v>
      </c>
      <c r="E469" s="94" t="s">
        <v>160</v>
      </c>
      <c r="F469" s="206">
        <f t="shared" si="6"/>
        <v>686267.25</v>
      </c>
      <c r="G469" s="72"/>
    </row>
    <row r="470" spans="1:7" ht="12.75">
      <c r="A470" s="205" t="s">
        <v>1003</v>
      </c>
      <c r="B470" s="94">
        <v>300</v>
      </c>
      <c r="C470" s="94" t="s">
        <v>608</v>
      </c>
      <c r="D470" s="94" t="s">
        <v>20</v>
      </c>
      <c r="E470" s="94" t="s">
        <v>877</v>
      </c>
      <c r="F470" s="206">
        <f t="shared" si="6"/>
        <v>686567.25</v>
      </c>
      <c r="G470" s="72" t="s">
        <v>295</v>
      </c>
    </row>
    <row r="471" spans="1:7" ht="12.75">
      <c r="A471" s="205" t="s">
        <v>1003</v>
      </c>
      <c r="B471" s="94">
        <v>2400</v>
      </c>
      <c r="C471" s="94" t="s">
        <v>127</v>
      </c>
      <c r="D471" s="94" t="s">
        <v>20</v>
      </c>
      <c r="E471" s="94" t="s">
        <v>1048</v>
      </c>
      <c r="F471" s="206">
        <f t="shared" si="6"/>
        <v>688967.25</v>
      </c>
      <c r="G471" s="72" t="s">
        <v>278</v>
      </c>
    </row>
    <row r="472" spans="1:7" ht="33.75">
      <c r="A472" s="205" t="s">
        <v>1003</v>
      </c>
      <c r="B472" s="94"/>
      <c r="C472" s="207" t="s">
        <v>1021</v>
      </c>
      <c r="D472" s="94" t="s">
        <v>20</v>
      </c>
      <c r="E472" s="94"/>
      <c r="F472" s="206">
        <f t="shared" si="6"/>
        <v>688967.25</v>
      </c>
      <c r="G472" s="72" t="s">
        <v>1008</v>
      </c>
    </row>
    <row r="473" spans="1:7" ht="12.75">
      <c r="A473" s="205" t="s">
        <v>1003</v>
      </c>
      <c r="B473" s="94">
        <v>200</v>
      </c>
      <c r="C473" s="94" t="s">
        <v>1055</v>
      </c>
      <c r="D473" s="94" t="s">
        <v>20</v>
      </c>
      <c r="E473" s="94" t="s">
        <v>953</v>
      </c>
      <c r="F473" s="206">
        <f t="shared" si="6"/>
        <v>689167.25</v>
      </c>
      <c r="G473" s="72" t="s">
        <v>1009</v>
      </c>
    </row>
    <row r="474" spans="1:7" ht="12.75">
      <c r="A474" s="205" t="s">
        <v>1003</v>
      </c>
      <c r="B474" s="94">
        <v>200</v>
      </c>
      <c r="C474" s="94" t="s">
        <v>1055</v>
      </c>
      <c r="D474" s="94" t="s">
        <v>20</v>
      </c>
      <c r="E474" s="94" t="s">
        <v>160</v>
      </c>
      <c r="F474" s="206">
        <f t="shared" si="6"/>
        <v>689367.25</v>
      </c>
      <c r="G474" s="72" t="s">
        <v>1009</v>
      </c>
    </row>
    <row r="475" spans="1:7" ht="12.75">
      <c r="A475" s="205" t="s">
        <v>1003</v>
      </c>
      <c r="B475" s="94">
        <v>300</v>
      </c>
      <c r="C475" s="94" t="s">
        <v>251</v>
      </c>
      <c r="D475" s="94" t="s">
        <v>20</v>
      </c>
      <c r="E475" s="94" t="s">
        <v>734</v>
      </c>
      <c r="F475" s="206">
        <f t="shared" si="6"/>
        <v>689667.25</v>
      </c>
      <c r="G475" s="77" t="s">
        <v>385</v>
      </c>
    </row>
    <row r="476" spans="1:7" ht="22.5">
      <c r="A476" s="205" t="s">
        <v>1003</v>
      </c>
      <c r="B476" s="94">
        <v>1200</v>
      </c>
      <c r="C476" s="94" t="s">
        <v>1072</v>
      </c>
      <c r="D476" s="94" t="s">
        <v>20</v>
      </c>
      <c r="E476" s="210" t="s">
        <v>1073</v>
      </c>
      <c r="F476" s="206">
        <f t="shared" si="6"/>
        <v>690867.25</v>
      </c>
      <c r="G476" s="72" t="s">
        <v>1022</v>
      </c>
    </row>
    <row r="477" spans="1:7" ht="12.75">
      <c r="A477" s="205" t="s">
        <v>1003</v>
      </c>
      <c r="B477" s="94">
        <v>500</v>
      </c>
      <c r="C477" s="208" t="s">
        <v>1060</v>
      </c>
      <c r="D477" s="94" t="s">
        <v>20</v>
      </c>
      <c r="E477" s="94" t="s">
        <v>160</v>
      </c>
      <c r="F477" s="206">
        <f t="shared" si="6"/>
        <v>691367.25</v>
      </c>
      <c r="G477" s="72" t="s">
        <v>382</v>
      </c>
    </row>
    <row r="478" spans="1:7" ht="12.75">
      <c r="A478" s="205" t="s">
        <v>1003</v>
      </c>
      <c r="B478" s="94">
        <v>451</v>
      </c>
      <c r="C478" s="94" t="s">
        <v>1081</v>
      </c>
      <c r="D478" s="94" t="s">
        <v>885</v>
      </c>
      <c r="E478" s="94" t="s">
        <v>286</v>
      </c>
      <c r="F478" s="206">
        <f t="shared" si="6"/>
        <v>691818.25</v>
      </c>
      <c r="G478" s="72"/>
    </row>
    <row r="479" spans="1:7" ht="12.75">
      <c r="A479" s="205" t="s">
        <v>1003</v>
      </c>
      <c r="B479" s="94">
        <v>500</v>
      </c>
      <c r="C479" s="94" t="s">
        <v>460</v>
      </c>
      <c r="D479" s="94" t="s">
        <v>885</v>
      </c>
      <c r="E479" s="94" t="s">
        <v>160</v>
      </c>
      <c r="F479" s="206">
        <f t="shared" si="6"/>
        <v>692318.25</v>
      </c>
      <c r="G479" s="72" t="s">
        <v>938</v>
      </c>
    </row>
    <row r="480" spans="1:7" ht="12.75">
      <c r="A480" s="205" t="s">
        <v>1003</v>
      </c>
      <c r="B480" s="94">
        <v>500</v>
      </c>
      <c r="C480" s="94" t="s">
        <v>1049</v>
      </c>
      <c r="D480" s="94" t="s">
        <v>885</v>
      </c>
      <c r="E480" s="94"/>
      <c r="F480" s="206">
        <f t="shared" si="6"/>
        <v>692818.25</v>
      </c>
      <c r="G480" s="72" t="s">
        <v>365</v>
      </c>
    </row>
    <row r="481" spans="1:7" ht="12.75">
      <c r="A481" s="205" t="s">
        <v>1003</v>
      </c>
      <c r="B481" s="94">
        <v>200</v>
      </c>
      <c r="C481" s="94" t="s">
        <v>1056</v>
      </c>
      <c r="D481" s="94" t="s">
        <v>885</v>
      </c>
      <c r="E481" s="94" t="s">
        <v>160</v>
      </c>
      <c r="F481" s="206">
        <f t="shared" si="6"/>
        <v>693018.25</v>
      </c>
      <c r="G481" s="72" t="s">
        <v>938</v>
      </c>
    </row>
    <row r="482" spans="1:7" ht="12.75">
      <c r="A482" s="205" t="s">
        <v>1003</v>
      </c>
      <c r="B482" s="94">
        <v>400</v>
      </c>
      <c r="C482" s="94" t="s">
        <v>1058</v>
      </c>
      <c r="D482" s="94" t="s">
        <v>885</v>
      </c>
      <c r="E482" s="94" t="s">
        <v>877</v>
      </c>
      <c r="F482" s="206">
        <f t="shared" si="6"/>
        <v>693418.25</v>
      </c>
      <c r="G482" s="72"/>
    </row>
    <row r="483" spans="1:7" ht="12.75">
      <c r="A483" s="205" t="s">
        <v>1003</v>
      </c>
      <c r="B483" s="94">
        <v>500</v>
      </c>
      <c r="C483" s="94" t="s">
        <v>1057</v>
      </c>
      <c r="D483" s="94" t="s">
        <v>885</v>
      </c>
      <c r="E483" s="94" t="s">
        <v>692</v>
      </c>
      <c r="F483" s="206">
        <f t="shared" si="6"/>
        <v>693918.25</v>
      </c>
      <c r="G483" s="72" t="s">
        <v>365</v>
      </c>
    </row>
    <row r="484" spans="1:7" ht="12.75">
      <c r="A484" s="205" t="s">
        <v>1003</v>
      </c>
      <c r="B484" s="94">
        <v>400</v>
      </c>
      <c r="C484" s="94" t="s">
        <v>1074</v>
      </c>
      <c r="D484" s="94" t="s">
        <v>154</v>
      </c>
      <c r="E484" s="94" t="s">
        <v>448</v>
      </c>
      <c r="F484" s="206">
        <f t="shared" si="6"/>
        <v>694318.25</v>
      </c>
      <c r="G484" s="72"/>
    </row>
    <row r="485" spans="1:7" ht="12.75">
      <c r="A485" s="205" t="s">
        <v>1003</v>
      </c>
      <c r="B485" s="94">
        <v>300</v>
      </c>
      <c r="C485" s="94" t="s">
        <v>422</v>
      </c>
      <c r="D485" s="94" t="s">
        <v>154</v>
      </c>
      <c r="E485" s="94" t="s">
        <v>448</v>
      </c>
      <c r="F485" s="206">
        <f t="shared" si="6"/>
        <v>694618.25</v>
      </c>
      <c r="G485" s="72"/>
    </row>
    <row r="486" spans="1:7" ht="12.75">
      <c r="A486" s="205" t="s">
        <v>1003</v>
      </c>
      <c r="B486" s="94">
        <v>1500</v>
      </c>
      <c r="C486" s="94" t="s">
        <v>1082</v>
      </c>
      <c r="D486" s="94" t="s">
        <v>1083</v>
      </c>
      <c r="E486" s="94"/>
      <c r="F486" s="206">
        <f t="shared" si="6"/>
        <v>696118.25</v>
      </c>
      <c r="G486" s="72"/>
    </row>
    <row r="487" spans="1:7" ht="12.75">
      <c r="A487" s="205" t="s">
        <v>1003</v>
      </c>
      <c r="B487" s="94">
        <v>300</v>
      </c>
      <c r="C487" s="94" t="s">
        <v>426</v>
      </c>
      <c r="D487" s="94" t="s">
        <v>21</v>
      </c>
      <c r="E487" s="94" t="s">
        <v>692</v>
      </c>
      <c r="F487" s="206">
        <f t="shared" si="6"/>
        <v>696418.25</v>
      </c>
      <c r="G487" s="72" t="s">
        <v>247</v>
      </c>
    </row>
    <row r="488" spans="1:7" ht="12.75">
      <c r="A488" s="205" t="s">
        <v>1003</v>
      </c>
      <c r="B488" s="94">
        <v>300</v>
      </c>
      <c r="C488" s="94" t="s">
        <v>864</v>
      </c>
      <c r="D488" s="94" t="s">
        <v>21</v>
      </c>
      <c r="E488" s="94" t="s">
        <v>877</v>
      </c>
      <c r="F488" s="206">
        <f t="shared" si="6"/>
        <v>696718.25</v>
      </c>
      <c r="G488" s="72" t="s">
        <v>1019</v>
      </c>
    </row>
    <row r="489" spans="1:7" ht="12.75">
      <c r="A489" s="150" t="s">
        <v>1018</v>
      </c>
      <c r="B489" s="30">
        <v>400</v>
      </c>
      <c r="C489" s="30"/>
      <c r="D489" s="30" t="s">
        <v>21</v>
      </c>
      <c r="E489" s="30"/>
      <c r="F489" s="211">
        <f t="shared" si="6"/>
        <v>697118.25</v>
      </c>
      <c r="G489" s="72" t="s">
        <v>1020</v>
      </c>
    </row>
    <row r="490" spans="1:7" ht="12.75">
      <c r="A490" s="150" t="s">
        <v>1018</v>
      </c>
      <c r="B490" s="30">
        <v>150</v>
      </c>
      <c r="C490" s="30"/>
      <c r="D490" s="30" t="s">
        <v>21</v>
      </c>
      <c r="E490" s="30"/>
      <c r="F490" s="211">
        <f t="shared" si="6"/>
        <v>697268.25</v>
      </c>
      <c r="G490" s="72" t="s">
        <v>148</v>
      </c>
    </row>
    <row r="491" spans="1:7" ht="12.75">
      <c r="A491" s="150" t="s">
        <v>1018</v>
      </c>
      <c r="B491" s="30">
        <v>200</v>
      </c>
      <c r="C491" s="30"/>
      <c r="D491" s="30" t="s">
        <v>21</v>
      </c>
      <c r="E491" s="30"/>
      <c r="F491" s="211">
        <f t="shared" si="6"/>
        <v>697468.25</v>
      </c>
      <c r="G491" s="72" t="s">
        <v>1037</v>
      </c>
    </row>
    <row r="492" spans="1:7" ht="12.75">
      <c r="A492" s="150" t="s">
        <v>1018</v>
      </c>
      <c r="B492" s="30">
        <v>280</v>
      </c>
      <c r="C492" s="30" t="s">
        <v>1067</v>
      </c>
      <c r="D492" s="30" t="s">
        <v>21</v>
      </c>
      <c r="E492" s="30" t="s">
        <v>871</v>
      </c>
      <c r="F492" s="211">
        <f t="shared" si="6"/>
        <v>697748.25</v>
      </c>
      <c r="G492" s="72" t="s">
        <v>1038</v>
      </c>
    </row>
    <row r="493" spans="1:7" ht="12.75">
      <c r="A493" s="150" t="s">
        <v>1018</v>
      </c>
      <c r="B493" s="30">
        <v>1000</v>
      </c>
      <c r="C493" s="30" t="s">
        <v>566</v>
      </c>
      <c r="D493" s="30" t="s">
        <v>21</v>
      </c>
      <c r="E493" s="30"/>
      <c r="F493" s="211">
        <f t="shared" si="6"/>
        <v>698748.25</v>
      </c>
      <c r="G493" s="72" t="s">
        <v>292</v>
      </c>
    </row>
    <row r="494" spans="1:7" ht="12.75">
      <c r="A494" s="150" t="s">
        <v>1018</v>
      </c>
      <c r="B494" s="30">
        <v>150</v>
      </c>
      <c r="C494" s="30" t="s">
        <v>1064</v>
      </c>
      <c r="D494" s="30" t="s">
        <v>145</v>
      </c>
      <c r="E494" s="30" t="s">
        <v>160</v>
      </c>
      <c r="F494" s="211">
        <f t="shared" si="6"/>
        <v>698898.25</v>
      </c>
      <c r="G494" s="72" t="s">
        <v>1039</v>
      </c>
    </row>
    <row r="495" spans="1:7" ht="27" customHeight="1">
      <c r="A495" s="150" t="s">
        <v>1018</v>
      </c>
      <c r="B495" s="30">
        <v>1000</v>
      </c>
      <c r="C495" s="225" t="s">
        <v>1184</v>
      </c>
      <c r="D495" s="30" t="s">
        <v>885</v>
      </c>
      <c r="E495" s="212" t="s">
        <v>1080</v>
      </c>
      <c r="F495" s="211">
        <f t="shared" si="6"/>
        <v>699898.25</v>
      </c>
      <c r="G495" s="72"/>
    </row>
    <row r="496" spans="1:7" ht="12.75">
      <c r="A496" s="150" t="s">
        <v>1018</v>
      </c>
      <c r="B496" s="30">
        <v>500</v>
      </c>
      <c r="C496" s="30" t="s">
        <v>1182</v>
      </c>
      <c r="D496" s="30" t="s">
        <v>885</v>
      </c>
      <c r="E496" s="30" t="s">
        <v>692</v>
      </c>
      <c r="F496" s="211">
        <f t="shared" si="6"/>
        <v>700398.25</v>
      </c>
      <c r="G496" s="72"/>
    </row>
    <row r="497" spans="1:7" ht="12.75">
      <c r="A497" s="150" t="s">
        <v>1018</v>
      </c>
      <c r="B497" s="30">
        <v>500</v>
      </c>
      <c r="C497" s="30" t="s">
        <v>1183</v>
      </c>
      <c r="D497" s="30" t="s">
        <v>885</v>
      </c>
      <c r="E497" s="30" t="s">
        <v>603</v>
      </c>
      <c r="F497" s="211">
        <f t="shared" si="6"/>
        <v>700898.25</v>
      </c>
      <c r="G497" s="72"/>
    </row>
    <row r="498" spans="1:7" ht="12.75">
      <c r="A498" s="150" t="s">
        <v>1018</v>
      </c>
      <c r="B498" s="30">
        <v>44</v>
      </c>
      <c r="C498" s="30"/>
      <c r="D498" s="30" t="s">
        <v>48</v>
      </c>
      <c r="E498" s="30"/>
      <c r="F498" s="211">
        <f t="shared" si="6"/>
        <v>700942.25</v>
      </c>
      <c r="G498" s="72"/>
    </row>
    <row r="499" spans="1:7" ht="12.75">
      <c r="A499" s="150" t="s">
        <v>1018</v>
      </c>
      <c r="B499" s="30">
        <v>1000</v>
      </c>
      <c r="C499" s="30" t="s">
        <v>1079</v>
      </c>
      <c r="D499" s="30" t="s">
        <v>20</v>
      </c>
      <c r="E499" s="30" t="s">
        <v>692</v>
      </c>
      <c r="F499" s="211">
        <f t="shared" si="6"/>
        <v>701942.25</v>
      </c>
      <c r="G499" s="72" t="s">
        <v>1023</v>
      </c>
    </row>
    <row r="500" spans="1:7" ht="12.75">
      <c r="A500" s="150" t="s">
        <v>1018</v>
      </c>
      <c r="B500" s="30">
        <v>4000</v>
      </c>
      <c r="C500" s="30" t="s">
        <v>117</v>
      </c>
      <c r="D500" s="30" t="s">
        <v>20</v>
      </c>
      <c r="E500" s="30" t="s">
        <v>277</v>
      </c>
      <c r="F500" s="211">
        <f t="shared" si="6"/>
        <v>705942.25</v>
      </c>
      <c r="G500" s="72" t="s">
        <v>116</v>
      </c>
    </row>
    <row r="501" spans="1:7" ht="12.75">
      <c r="A501" s="150" t="s">
        <v>1018</v>
      </c>
      <c r="B501" s="30">
        <v>1000</v>
      </c>
      <c r="C501" s="67" t="s">
        <v>1050</v>
      </c>
      <c r="D501" s="30" t="s">
        <v>20</v>
      </c>
      <c r="E501" s="30"/>
      <c r="F501" s="211">
        <f t="shared" si="6"/>
        <v>706942.25</v>
      </c>
      <c r="G501" s="72" t="s">
        <v>382</v>
      </c>
    </row>
    <row r="502" spans="1:7" ht="12.75">
      <c r="A502" s="150" t="s">
        <v>1018</v>
      </c>
      <c r="B502" s="30">
        <v>300</v>
      </c>
      <c r="C502" s="30" t="s">
        <v>1066</v>
      </c>
      <c r="D502" s="30" t="s">
        <v>20</v>
      </c>
      <c r="E502" s="30" t="s">
        <v>160</v>
      </c>
      <c r="F502" s="211">
        <f t="shared" si="6"/>
        <v>707242.25</v>
      </c>
      <c r="G502" s="72" t="s">
        <v>1029</v>
      </c>
    </row>
    <row r="503" spans="1:7" ht="12.75">
      <c r="A503" s="150" t="s">
        <v>1018</v>
      </c>
      <c r="B503" s="30">
        <v>500</v>
      </c>
      <c r="C503" s="30" t="s">
        <v>1065</v>
      </c>
      <c r="D503" s="30" t="s">
        <v>20</v>
      </c>
      <c r="E503" s="30" t="s">
        <v>1052</v>
      </c>
      <c r="F503" s="56">
        <f t="shared" si="6"/>
        <v>707742.25</v>
      </c>
      <c r="G503" s="72" t="s">
        <v>1022</v>
      </c>
    </row>
    <row r="504" spans="1:7" ht="12.75">
      <c r="A504" s="150" t="s">
        <v>1018</v>
      </c>
      <c r="B504" s="30">
        <v>400</v>
      </c>
      <c r="C504" s="30" t="s">
        <v>1065</v>
      </c>
      <c r="D504" s="30" t="s">
        <v>20</v>
      </c>
      <c r="E504" s="30" t="s">
        <v>758</v>
      </c>
      <c r="F504" s="56">
        <f t="shared" si="6"/>
        <v>708142.25</v>
      </c>
      <c r="G504" s="72" t="s">
        <v>1022</v>
      </c>
    </row>
    <row r="505" spans="1:7" ht="12.75">
      <c r="A505" s="150" t="s">
        <v>1018</v>
      </c>
      <c r="B505" s="30">
        <v>800</v>
      </c>
      <c r="C505" s="30" t="s">
        <v>414</v>
      </c>
      <c r="D505" s="30" t="s">
        <v>20</v>
      </c>
      <c r="E505" s="30" t="s">
        <v>1051</v>
      </c>
      <c r="F505" s="56">
        <f t="shared" si="6"/>
        <v>708942.25</v>
      </c>
      <c r="G505" s="72" t="s">
        <v>683</v>
      </c>
    </row>
    <row r="506" spans="1:7" ht="12.75">
      <c r="A506" s="150" t="s">
        <v>1018</v>
      </c>
      <c r="B506" s="30">
        <f>500-4</f>
        <v>496</v>
      </c>
      <c r="C506" s="30" t="s">
        <v>1070</v>
      </c>
      <c r="D506" s="30" t="s">
        <v>20</v>
      </c>
      <c r="E506" s="30" t="s">
        <v>603</v>
      </c>
      <c r="F506" s="56">
        <f t="shared" si="6"/>
        <v>709438.25</v>
      </c>
      <c r="G506" s="77" t="s">
        <v>1030</v>
      </c>
    </row>
    <row r="507" spans="1:7" ht="12.75">
      <c r="A507" s="150" t="s">
        <v>1018</v>
      </c>
      <c r="B507" s="30">
        <v>1000</v>
      </c>
      <c r="C507" s="30" t="s">
        <v>560</v>
      </c>
      <c r="D507" s="30" t="s">
        <v>20</v>
      </c>
      <c r="E507" s="30" t="s">
        <v>1052</v>
      </c>
      <c r="F507" s="56">
        <f t="shared" si="6"/>
        <v>710438.25</v>
      </c>
      <c r="G507" s="72" t="s">
        <v>680</v>
      </c>
    </row>
    <row r="508" spans="1:7" ht="12.75">
      <c r="A508" s="150" t="s">
        <v>1018</v>
      </c>
      <c r="B508" s="30">
        <v>1500</v>
      </c>
      <c r="C508" s="30"/>
      <c r="D508" s="30" t="s">
        <v>20</v>
      </c>
      <c r="E508" s="30"/>
      <c r="F508" s="56">
        <f t="shared" si="6"/>
        <v>711938.25</v>
      </c>
      <c r="G508" s="72" t="s">
        <v>1031</v>
      </c>
    </row>
    <row r="509" spans="1:7" ht="12.75">
      <c r="A509" s="150" t="s">
        <v>1018</v>
      </c>
      <c r="B509" s="30">
        <v>2000</v>
      </c>
      <c r="C509" s="30" t="s">
        <v>117</v>
      </c>
      <c r="D509" s="30" t="s">
        <v>20</v>
      </c>
      <c r="E509" s="30" t="s">
        <v>1052</v>
      </c>
      <c r="F509" s="56">
        <f t="shared" si="6"/>
        <v>713938.25</v>
      </c>
      <c r="G509" s="72" t="s">
        <v>116</v>
      </c>
    </row>
    <row r="510" spans="1:7" ht="12.75">
      <c r="A510" s="150" t="s">
        <v>1018</v>
      </c>
      <c r="B510" s="30">
        <v>2222</v>
      </c>
      <c r="C510" s="30" t="s">
        <v>481</v>
      </c>
      <c r="D510" s="30" t="s">
        <v>20</v>
      </c>
      <c r="E510" s="30"/>
      <c r="F510" s="56">
        <f t="shared" si="6"/>
        <v>716160.25</v>
      </c>
      <c r="G510" s="72" t="s">
        <v>482</v>
      </c>
    </row>
    <row r="511" spans="1:7" ht="12.75">
      <c r="A511" s="150" t="s">
        <v>1018</v>
      </c>
      <c r="B511" s="30">
        <v>400</v>
      </c>
      <c r="C511" s="30" t="s">
        <v>1068</v>
      </c>
      <c r="D511" s="30" t="s">
        <v>20</v>
      </c>
      <c r="E511" s="30" t="s">
        <v>1069</v>
      </c>
      <c r="F511" s="56">
        <f t="shared" si="6"/>
        <v>716560.25</v>
      </c>
      <c r="G511" s="72" t="s">
        <v>1032</v>
      </c>
    </row>
    <row r="512" spans="1:7" ht="12.75">
      <c r="A512" s="150" t="s">
        <v>1018</v>
      </c>
      <c r="B512" s="30">
        <f>8000-60</f>
        <v>7940</v>
      </c>
      <c r="C512" s="30" t="s">
        <v>1062</v>
      </c>
      <c r="D512" s="30" t="s">
        <v>20</v>
      </c>
      <c r="E512" s="30" t="s">
        <v>1063</v>
      </c>
      <c r="F512" s="56">
        <f t="shared" si="6"/>
        <v>724500.25</v>
      </c>
      <c r="G512" s="72" t="s">
        <v>1033</v>
      </c>
    </row>
    <row r="513" spans="1:7" s="74" customFormat="1" ht="12.75">
      <c r="A513" s="205" t="s">
        <v>1034</v>
      </c>
      <c r="B513" s="94">
        <v>300</v>
      </c>
      <c r="C513" s="94" t="s">
        <v>973</v>
      </c>
      <c r="D513" s="94" t="s">
        <v>20</v>
      </c>
      <c r="E513" s="94" t="s">
        <v>1052</v>
      </c>
      <c r="F513" s="206">
        <f t="shared" si="6"/>
        <v>724800.25</v>
      </c>
      <c r="G513" s="209" t="s">
        <v>1035</v>
      </c>
    </row>
    <row r="514" spans="1:7" s="74" customFormat="1" ht="12.75">
      <c r="A514" s="205" t="s">
        <v>1034</v>
      </c>
      <c r="B514" s="94">
        <v>300</v>
      </c>
      <c r="C514" s="94" t="s">
        <v>604</v>
      </c>
      <c r="D514" s="94" t="s">
        <v>20</v>
      </c>
      <c r="E514" s="94" t="s">
        <v>1052</v>
      </c>
      <c r="F514" s="206">
        <f t="shared" si="6"/>
        <v>725100.25</v>
      </c>
      <c r="G514" s="209" t="s">
        <v>295</v>
      </c>
    </row>
    <row r="515" spans="1:7" s="74" customFormat="1" ht="12.75">
      <c r="A515" s="205" t="s">
        <v>1034</v>
      </c>
      <c r="B515" s="94">
        <v>500</v>
      </c>
      <c r="C515" s="94"/>
      <c r="D515" s="94" t="s">
        <v>20</v>
      </c>
      <c r="E515" s="94"/>
      <c r="F515" s="206">
        <f t="shared" si="6"/>
        <v>725600.25</v>
      </c>
      <c r="G515" s="209" t="s">
        <v>1036</v>
      </c>
    </row>
    <row r="516" spans="1:7" s="74" customFormat="1" ht="12.75">
      <c r="A516" s="205" t="s">
        <v>1034</v>
      </c>
      <c r="B516" s="94">
        <v>1000</v>
      </c>
      <c r="C516" s="94" t="s">
        <v>1053</v>
      </c>
      <c r="D516" s="94" t="s">
        <v>20</v>
      </c>
      <c r="E516" s="94" t="s">
        <v>953</v>
      </c>
      <c r="F516" s="206">
        <f t="shared" si="6"/>
        <v>726600.25</v>
      </c>
      <c r="G516" s="209" t="s">
        <v>1044</v>
      </c>
    </row>
    <row r="517" spans="1:7" s="74" customFormat="1" ht="12.75">
      <c r="A517" s="205" t="s">
        <v>1034</v>
      </c>
      <c r="B517" s="94">
        <v>1000</v>
      </c>
      <c r="C517" s="94" t="s">
        <v>1078</v>
      </c>
      <c r="D517" s="94" t="s">
        <v>20</v>
      </c>
      <c r="E517" s="94" t="s">
        <v>160</v>
      </c>
      <c r="F517" s="206">
        <f aca="true" t="shared" si="7" ref="F517:F580">F516+B517</f>
        <v>727600.25</v>
      </c>
      <c r="G517" s="209" t="s">
        <v>1045</v>
      </c>
    </row>
    <row r="518" spans="1:7" s="74" customFormat="1" ht="12.75">
      <c r="A518" s="205" t="s">
        <v>1034</v>
      </c>
      <c r="B518" s="94">
        <f>750-6</f>
        <v>744</v>
      </c>
      <c r="C518" s="94" t="s">
        <v>851</v>
      </c>
      <c r="D518" s="94" t="s">
        <v>20</v>
      </c>
      <c r="E518" s="94" t="s">
        <v>503</v>
      </c>
      <c r="F518" s="206">
        <f t="shared" si="7"/>
        <v>728344.25</v>
      </c>
      <c r="G518" s="209" t="s">
        <v>814</v>
      </c>
    </row>
    <row r="519" spans="1:7" s="74" customFormat="1" ht="12.75">
      <c r="A519" s="205" t="s">
        <v>1034</v>
      </c>
      <c r="B519" s="94">
        <v>200</v>
      </c>
      <c r="C519" s="94" t="s">
        <v>1071</v>
      </c>
      <c r="D519" s="94" t="s">
        <v>21</v>
      </c>
      <c r="E519" s="94" t="s">
        <v>692</v>
      </c>
      <c r="F519" s="206">
        <f t="shared" si="7"/>
        <v>728544.25</v>
      </c>
      <c r="G519" s="209" t="s">
        <v>292</v>
      </c>
    </row>
    <row r="520" spans="1:7" s="74" customFormat="1" ht="12.75">
      <c r="A520" s="205" t="s">
        <v>1034</v>
      </c>
      <c r="B520" s="94">
        <v>9</v>
      </c>
      <c r="C520" s="94"/>
      <c r="D520" s="94" t="s">
        <v>21</v>
      </c>
      <c r="E520" s="94"/>
      <c r="F520" s="206">
        <f t="shared" si="7"/>
        <v>728553.25</v>
      </c>
      <c r="G520" s="209" t="s">
        <v>291</v>
      </c>
    </row>
    <row r="521" spans="1:7" s="74" customFormat="1" ht="12.75">
      <c r="A521" s="205" t="s">
        <v>1034</v>
      </c>
      <c r="B521" s="94">
        <v>9</v>
      </c>
      <c r="C521" s="94"/>
      <c r="D521" s="94" t="s">
        <v>21</v>
      </c>
      <c r="E521" s="94"/>
      <c r="F521" s="206">
        <f t="shared" si="7"/>
        <v>728562.25</v>
      </c>
      <c r="G521" s="209" t="s">
        <v>291</v>
      </c>
    </row>
    <row r="522" spans="1:7" s="74" customFormat="1" ht="12.75">
      <c r="A522" s="205" t="s">
        <v>1034</v>
      </c>
      <c r="B522" s="94">
        <v>10</v>
      </c>
      <c r="C522" s="94"/>
      <c r="D522" s="94" t="s">
        <v>145</v>
      </c>
      <c r="E522" s="94"/>
      <c r="F522" s="206">
        <f t="shared" si="7"/>
        <v>728572.25</v>
      </c>
      <c r="G522" s="209" t="s">
        <v>1043</v>
      </c>
    </row>
    <row r="523" spans="1:7" s="74" customFormat="1" ht="12.75">
      <c r="A523" s="205" t="s">
        <v>1034</v>
      </c>
      <c r="B523" s="94">
        <v>200</v>
      </c>
      <c r="C523" s="94" t="s">
        <v>1075</v>
      </c>
      <c r="D523" s="94" t="s">
        <v>885</v>
      </c>
      <c r="E523" s="94" t="s">
        <v>1052</v>
      </c>
      <c r="F523" s="206">
        <f t="shared" si="7"/>
        <v>728772.25</v>
      </c>
      <c r="G523" s="209"/>
    </row>
    <row r="524" spans="1:7" s="74" customFormat="1" ht="12.75">
      <c r="A524" s="205" t="s">
        <v>1034</v>
      </c>
      <c r="B524" s="94">
        <v>300</v>
      </c>
      <c r="C524" s="94" t="s">
        <v>1076</v>
      </c>
      <c r="D524" s="94" t="s">
        <v>885</v>
      </c>
      <c r="E524" s="94" t="s">
        <v>160</v>
      </c>
      <c r="F524" s="206">
        <f t="shared" si="7"/>
        <v>729072.25</v>
      </c>
      <c r="G524" s="209"/>
    </row>
    <row r="525" spans="1:7" s="74" customFormat="1" ht="12.75">
      <c r="A525" s="205" t="s">
        <v>1034</v>
      </c>
      <c r="B525" s="94">
        <v>500</v>
      </c>
      <c r="C525" s="94" t="s">
        <v>1077</v>
      </c>
      <c r="D525" s="94" t="s">
        <v>885</v>
      </c>
      <c r="E525" s="94" t="s">
        <v>1052</v>
      </c>
      <c r="F525" s="206">
        <f t="shared" si="7"/>
        <v>729572.25</v>
      </c>
      <c r="G525" s="209"/>
    </row>
    <row r="526" spans="1:7" s="74" customFormat="1" ht="12.75">
      <c r="A526" s="205" t="s">
        <v>1034</v>
      </c>
      <c r="B526" s="94">
        <v>100</v>
      </c>
      <c r="C526" s="94"/>
      <c r="D526" s="94" t="s">
        <v>885</v>
      </c>
      <c r="E526" s="94"/>
      <c r="F526" s="206">
        <f t="shared" si="7"/>
        <v>729672.25</v>
      </c>
      <c r="G526" s="209"/>
    </row>
    <row r="527" spans="1:7" s="74" customFormat="1" ht="12.75">
      <c r="A527" s="205" t="s">
        <v>1034</v>
      </c>
      <c r="B527" s="94">
        <v>92</v>
      </c>
      <c r="C527" s="94" t="s">
        <v>47</v>
      </c>
      <c r="D527" s="94" t="s">
        <v>154</v>
      </c>
      <c r="E527" s="94" t="s">
        <v>1491</v>
      </c>
      <c r="F527" s="206">
        <f t="shared" si="7"/>
        <v>729764.25</v>
      </c>
      <c r="G527" s="209"/>
    </row>
    <row r="528" spans="1:7" ht="12.75">
      <c r="A528" s="150" t="s">
        <v>1026</v>
      </c>
      <c r="B528" s="30">
        <v>140</v>
      </c>
      <c r="C528" s="30"/>
      <c r="D528" s="30" t="s">
        <v>21</v>
      </c>
      <c r="E528" s="30"/>
      <c r="F528" s="206">
        <f t="shared" si="7"/>
        <v>729904.25</v>
      </c>
      <c r="G528" s="72" t="s">
        <v>936</v>
      </c>
    </row>
    <row r="529" spans="1:7" ht="12.75">
      <c r="A529" s="150" t="s">
        <v>1026</v>
      </c>
      <c r="B529" s="30">
        <v>5000</v>
      </c>
      <c r="C529" s="30" t="s">
        <v>462</v>
      </c>
      <c r="D529" s="30" t="s">
        <v>21</v>
      </c>
      <c r="E529" s="30"/>
      <c r="F529" s="211">
        <f t="shared" si="7"/>
        <v>734904.25</v>
      </c>
      <c r="G529" s="72" t="s">
        <v>1040</v>
      </c>
    </row>
    <row r="530" spans="1:7" ht="12.75">
      <c r="A530" s="150" t="s">
        <v>1026</v>
      </c>
      <c r="B530" s="30">
        <v>1000</v>
      </c>
      <c r="C530" s="30"/>
      <c r="D530" s="30" t="s">
        <v>885</v>
      </c>
      <c r="E530" s="30"/>
      <c r="F530" s="211">
        <f t="shared" si="7"/>
        <v>735904.25</v>
      </c>
      <c r="G530" s="72"/>
    </row>
    <row r="531" spans="1:7" ht="12.75">
      <c r="A531" s="150" t="s">
        <v>1026</v>
      </c>
      <c r="B531" s="30">
        <v>800</v>
      </c>
      <c r="C531" s="30" t="s">
        <v>860</v>
      </c>
      <c r="D531" s="30" t="s">
        <v>20</v>
      </c>
      <c r="E531" s="30" t="s">
        <v>871</v>
      </c>
      <c r="F531" s="211">
        <f t="shared" si="7"/>
        <v>736704.25</v>
      </c>
      <c r="G531" s="72" t="s">
        <v>249</v>
      </c>
    </row>
    <row r="532" spans="1:7" ht="12.75">
      <c r="A532" s="150" t="s">
        <v>1026</v>
      </c>
      <c r="B532" s="30">
        <v>500</v>
      </c>
      <c r="C532" s="30"/>
      <c r="D532" s="30" t="s">
        <v>20</v>
      </c>
      <c r="E532" s="30"/>
      <c r="F532" s="56">
        <f t="shared" si="7"/>
        <v>737204.25</v>
      </c>
      <c r="G532" s="72" t="s">
        <v>483</v>
      </c>
    </row>
    <row r="533" spans="1:7" s="74" customFormat="1" ht="12.75">
      <c r="A533" s="205" t="s">
        <v>1041</v>
      </c>
      <c r="B533" s="94">
        <v>1000</v>
      </c>
      <c r="C533" s="94" t="s">
        <v>1099</v>
      </c>
      <c r="D533" s="94" t="s">
        <v>20</v>
      </c>
      <c r="E533" s="94" t="s">
        <v>1098</v>
      </c>
      <c r="F533" s="206">
        <f t="shared" si="7"/>
        <v>738204.25</v>
      </c>
      <c r="G533" s="209" t="s">
        <v>1046</v>
      </c>
    </row>
    <row r="534" spans="1:7" s="74" customFormat="1" ht="12.75">
      <c r="A534" s="205" t="s">
        <v>1041</v>
      </c>
      <c r="B534" s="94">
        <v>296</v>
      </c>
      <c r="C534" s="94"/>
      <c r="D534" s="94" t="s">
        <v>21</v>
      </c>
      <c r="E534" s="94"/>
      <c r="F534" s="206">
        <f t="shared" si="7"/>
        <v>738500.25</v>
      </c>
      <c r="G534" s="209" t="s">
        <v>365</v>
      </c>
    </row>
    <row r="535" spans="1:7" s="74" customFormat="1" ht="12.75">
      <c r="A535" s="205" t="s">
        <v>1041</v>
      </c>
      <c r="B535" s="94">
        <v>3000</v>
      </c>
      <c r="C535" s="94" t="s">
        <v>1090</v>
      </c>
      <c r="D535" s="94" t="s">
        <v>21</v>
      </c>
      <c r="E535" s="94"/>
      <c r="F535" s="206">
        <f t="shared" si="7"/>
        <v>741500.25</v>
      </c>
      <c r="G535" s="209" t="s">
        <v>1042</v>
      </c>
    </row>
    <row r="536" spans="1:7" s="74" customFormat="1" ht="12.75">
      <c r="A536" s="205" t="s">
        <v>1041</v>
      </c>
      <c r="B536" s="94">
        <v>5650</v>
      </c>
      <c r="C536" s="94" t="s">
        <v>1084</v>
      </c>
      <c r="D536" s="94" t="s">
        <v>154</v>
      </c>
      <c r="E536" s="94"/>
      <c r="F536" s="206">
        <f t="shared" si="7"/>
        <v>747150.25</v>
      </c>
      <c r="G536" s="209"/>
    </row>
    <row r="537" spans="1:7" s="74" customFormat="1" ht="12.75">
      <c r="A537" s="205" t="s">
        <v>1041</v>
      </c>
      <c r="B537" s="94">
        <v>202</v>
      </c>
      <c r="C537" s="94"/>
      <c r="D537" s="94" t="s">
        <v>885</v>
      </c>
      <c r="E537" s="94"/>
      <c r="F537" s="206">
        <f t="shared" si="7"/>
        <v>747352.25</v>
      </c>
      <c r="G537" s="209"/>
    </row>
    <row r="538" spans="1:7" s="74" customFormat="1" ht="12.75">
      <c r="A538" s="205" t="s">
        <v>1041</v>
      </c>
      <c r="B538" s="94">
        <v>100</v>
      </c>
      <c r="C538" s="94"/>
      <c r="D538" s="94" t="s">
        <v>885</v>
      </c>
      <c r="E538" s="94"/>
      <c r="F538" s="206">
        <f t="shared" si="7"/>
        <v>747452.25</v>
      </c>
      <c r="G538" s="209" t="s">
        <v>938</v>
      </c>
    </row>
    <row r="539" spans="1:7" ht="12.75">
      <c r="A539" s="150" t="s">
        <v>1047</v>
      </c>
      <c r="B539" s="30">
        <v>66</v>
      </c>
      <c r="C539" s="30"/>
      <c r="D539" s="30" t="s">
        <v>20</v>
      </c>
      <c r="E539" s="30"/>
      <c r="F539" s="211">
        <f t="shared" si="7"/>
        <v>747518.25</v>
      </c>
      <c r="G539" s="72" t="s">
        <v>813</v>
      </c>
    </row>
    <row r="540" spans="1:7" ht="12.75">
      <c r="A540" s="150" t="s">
        <v>1047</v>
      </c>
      <c r="B540" s="30">
        <v>3000</v>
      </c>
      <c r="C540" s="30" t="s">
        <v>1103</v>
      </c>
      <c r="D540" s="30" t="s">
        <v>20</v>
      </c>
      <c r="E540" s="30"/>
      <c r="F540" s="211">
        <f t="shared" si="7"/>
        <v>750518.25</v>
      </c>
      <c r="G540" s="72" t="s">
        <v>681</v>
      </c>
    </row>
    <row r="541" spans="1:7" ht="12.75">
      <c r="A541" s="150" t="s">
        <v>1047</v>
      </c>
      <c r="B541" s="30"/>
      <c r="C541" s="30" t="s">
        <v>614</v>
      </c>
      <c r="D541" s="30" t="s">
        <v>20</v>
      </c>
      <c r="E541" s="30" t="s">
        <v>993</v>
      </c>
      <c r="F541" s="211">
        <f t="shared" si="7"/>
        <v>750518.25</v>
      </c>
      <c r="G541" s="72" t="s">
        <v>116</v>
      </c>
    </row>
    <row r="542" spans="1:7" ht="12.75">
      <c r="A542" s="150" t="s">
        <v>1047</v>
      </c>
      <c r="B542" s="30">
        <v>165</v>
      </c>
      <c r="C542" s="30" t="s">
        <v>1107</v>
      </c>
      <c r="D542" s="30" t="s">
        <v>21</v>
      </c>
      <c r="E542" s="30" t="s">
        <v>160</v>
      </c>
      <c r="F542" s="211">
        <f t="shared" si="7"/>
        <v>750683.25</v>
      </c>
      <c r="G542" s="72" t="s">
        <v>1091</v>
      </c>
    </row>
    <row r="543" spans="1:7" ht="12.75">
      <c r="A543" s="150" t="s">
        <v>1047</v>
      </c>
      <c r="B543" s="30">
        <v>200</v>
      </c>
      <c r="C543" s="30"/>
      <c r="D543" s="30" t="s">
        <v>21</v>
      </c>
      <c r="E543" s="30"/>
      <c r="F543" s="211">
        <f t="shared" si="7"/>
        <v>750883.25</v>
      </c>
      <c r="G543" s="72" t="s">
        <v>270</v>
      </c>
    </row>
    <row r="544" spans="1:7" ht="12.75">
      <c r="A544" s="150" t="s">
        <v>1047</v>
      </c>
      <c r="B544" s="30">
        <v>191</v>
      </c>
      <c r="C544" s="30"/>
      <c r="D544" s="30" t="s">
        <v>885</v>
      </c>
      <c r="E544" s="30"/>
      <c r="F544" s="211">
        <f t="shared" si="7"/>
        <v>751074.25</v>
      </c>
      <c r="G544" s="72"/>
    </row>
    <row r="545" spans="1:7" ht="12.75">
      <c r="A545" s="150" t="s">
        <v>1047</v>
      </c>
      <c r="B545" s="30">
        <v>3000</v>
      </c>
      <c r="C545" s="30" t="s">
        <v>1106</v>
      </c>
      <c r="D545" s="30" t="s">
        <v>885</v>
      </c>
      <c r="E545" s="30" t="s">
        <v>160</v>
      </c>
      <c r="F545" s="211">
        <f t="shared" si="7"/>
        <v>754074.25</v>
      </c>
      <c r="G545" s="72" t="s">
        <v>938</v>
      </c>
    </row>
    <row r="546" spans="1:7" ht="12.75">
      <c r="A546" s="150" t="s">
        <v>1047</v>
      </c>
      <c r="B546" s="30">
        <v>3000</v>
      </c>
      <c r="C546" s="30" t="s">
        <v>1106</v>
      </c>
      <c r="D546" s="30" t="s">
        <v>885</v>
      </c>
      <c r="E546" s="30" t="s">
        <v>160</v>
      </c>
      <c r="F546" s="211">
        <f t="shared" si="7"/>
        <v>757074.25</v>
      </c>
      <c r="G546" s="72"/>
    </row>
    <row r="547" spans="1:7" ht="12.75">
      <c r="A547" s="150" t="s">
        <v>1047</v>
      </c>
      <c r="B547" s="30">
        <v>270</v>
      </c>
      <c r="C547" s="30" t="s">
        <v>1206</v>
      </c>
      <c r="D547" s="30" t="s">
        <v>885</v>
      </c>
      <c r="E547" s="30" t="s">
        <v>160</v>
      </c>
      <c r="F547" s="211">
        <f t="shared" si="7"/>
        <v>757344.25</v>
      </c>
      <c r="G547" s="72"/>
    </row>
    <row r="548" spans="1:7" ht="12.75">
      <c r="A548" s="150" t="s">
        <v>1047</v>
      </c>
      <c r="B548" s="30">
        <v>500</v>
      </c>
      <c r="C548" s="30" t="s">
        <v>907</v>
      </c>
      <c r="D548" s="30" t="s">
        <v>885</v>
      </c>
      <c r="E548" s="30" t="s">
        <v>160</v>
      </c>
      <c r="F548" s="211">
        <f t="shared" si="7"/>
        <v>757844.25</v>
      </c>
      <c r="G548" s="72"/>
    </row>
    <row r="549" spans="1:7" ht="12.75">
      <c r="A549" s="150" t="s">
        <v>1047</v>
      </c>
      <c r="B549" s="30">
        <v>1000</v>
      </c>
      <c r="C549" s="30" t="s">
        <v>127</v>
      </c>
      <c r="D549" s="30" t="s">
        <v>154</v>
      </c>
      <c r="E549" s="30" t="s">
        <v>871</v>
      </c>
      <c r="F549" s="211">
        <f t="shared" si="7"/>
        <v>758844.25</v>
      </c>
      <c r="G549" s="72"/>
    </row>
    <row r="550" spans="1:7" ht="12.75">
      <c r="A550" s="150" t="s">
        <v>1047</v>
      </c>
      <c r="B550" s="30">
        <v>100</v>
      </c>
      <c r="C550" s="30"/>
      <c r="D550" s="30" t="s">
        <v>145</v>
      </c>
      <c r="E550" s="30" t="s">
        <v>160</v>
      </c>
      <c r="F550" s="211">
        <f t="shared" si="7"/>
        <v>758944.25</v>
      </c>
      <c r="G550" s="72" t="s">
        <v>1102</v>
      </c>
    </row>
    <row r="551" spans="1:7" s="218" customFormat="1" ht="12.75">
      <c r="A551" s="214" t="s">
        <v>1101</v>
      </c>
      <c r="B551" s="215">
        <v>300</v>
      </c>
      <c r="C551" s="215"/>
      <c r="D551" s="215" t="s">
        <v>145</v>
      </c>
      <c r="E551" s="215"/>
      <c r="F551" s="206">
        <f t="shared" si="7"/>
        <v>759244.25</v>
      </c>
      <c r="G551" s="217"/>
    </row>
    <row r="552" spans="1:7" s="218" customFormat="1" ht="12.75">
      <c r="A552" s="214" t="s">
        <v>1101</v>
      </c>
      <c r="B552" s="215">
        <v>100</v>
      </c>
      <c r="C552" s="215"/>
      <c r="D552" s="215" t="s">
        <v>145</v>
      </c>
      <c r="E552" s="215"/>
      <c r="F552" s="206">
        <f t="shared" si="7"/>
        <v>759344.25</v>
      </c>
      <c r="G552" s="217"/>
    </row>
    <row r="553" spans="1:7" s="218" customFormat="1" ht="12.75">
      <c r="A553" s="214" t="s">
        <v>1101</v>
      </c>
      <c r="B553" s="215">
        <v>99</v>
      </c>
      <c r="C553" s="215"/>
      <c r="D553" s="215" t="s">
        <v>21</v>
      </c>
      <c r="E553" s="215"/>
      <c r="F553" s="206">
        <f t="shared" si="7"/>
        <v>759443.25</v>
      </c>
      <c r="G553" s="217" t="s">
        <v>291</v>
      </c>
    </row>
    <row r="554" spans="1:7" s="218" customFormat="1" ht="12.75">
      <c r="A554" s="214" t="s">
        <v>1101</v>
      </c>
      <c r="B554" s="215">
        <v>300</v>
      </c>
      <c r="C554" s="215" t="s">
        <v>1072</v>
      </c>
      <c r="D554" s="215" t="s">
        <v>20</v>
      </c>
      <c r="E554" s="215" t="s">
        <v>160</v>
      </c>
      <c r="F554" s="206">
        <f t="shared" si="7"/>
        <v>759743.25</v>
      </c>
      <c r="G554" s="217" t="s">
        <v>1022</v>
      </c>
    </row>
    <row r="555" spans="1:7" s="218" customFormat="1" ht="12.75">
      <c r="A555" s="214" t="s">
        <v>1101</v>
      </c>
      <c r="B555" s="215">
        <v>2000</v>
      </c>
      <c r="C555" s="215" t="s">
        <v>1109</v>
      </c>
      <c r="D555" s="215" t="s">
        <v>20</v>
      </c>
      <c r="E555" s="215"/>
      <c r="F555" s="206">
        <f t="shared" si="7"/>
        <v>761743.25</v>
      </c>
      <c r="G555" s="217" t="s">
        <v>1104</v>
      </c>
    </row>
    <row r="556" spans="1:7" s="218" customFormat="1" ht="12.75">
      <c r="A556" s="214" t="s">
        <v>1101</v>
      </c>
      <c r="B556" s="215">
        <v>430</v>
      </c>
      <c r="C556" s="215" t="s">
        <v>1108</v>
      </c>
      <c r="D556" s="215" t="s">
        <v>20</v>
      </c>
      <c r="E556" s="215" t="s">
        <v>160</v>
      </c>
      <c r="F556" s="216">
        <f t="shared" si="7"/>
        <v>762173.25</v>
      </c>
      <c r="G556" s="217" t="s">
        <v>1105</v>
      </c>
    </row>
    <row r="557" spans="1:7" s="218" customFormat="1" ht="12.75">
      <c r="A557" s="214" t="s">
        <v>1101</v>
      </c>
      <c r="B557" s="215">
        <v>6000</v>
      </c>
      <c r="C557" s="215" t="s">
        <v>601</v>
      </c>
      <c r="D557" s="215" t="s">
        <v>20</v>
      </c>
      <c r="E557" s="215"/>
      <c r="F557" s="216">
        <f t="shared" si="7"/>
        <v>768173.25</v>
      </c>
      <c r="G557" s="217" t="s">
        <v>289</v>
      </c>
    </row>
    <row r="558" spans="1:7" s="218" customFormat="1" ht="12.75">
      <c r="A558" s="214" t="s">
        <v>1101</v>
      </c>
      <c r="B558" s="215"/>
      <c r="C558" s="220" t="s">
        <v>1156</v>
      </c>
      <c r="D558" s="220" t="s">
        <v>885</v>
      </c>
      <c r="E558" s="220" t="s">
        <v>1155</v>
      </c>
      <c r="F558" s="216">
        <f t="shared" si="7"/>
        <v>768173.25</v>
      </c>
      <c r="G558" s="217"/>
    </row>
    <row r="559" spans="1:7" s="218" customFormat="1" ht="12.75">
      <c r="A559" s="214" t="s">
        <v>1101</v>
      </c>
      <c r="B559" s="215"/>
      <c r="C559" s="122" t="s">
        <v>1186</v>
      </c>
      <c r="D559" s="122" t="s">
        <v>885</v>
      </c>
      <c r="E559" s="220" t="s">
        <v>1155</v>
      </c>
      <c r="F559" s="216">
        <f t="shared" si="7"/>
        <v>768173.25</v>
      </c>
      <c r="G559" s="217" t="s">
        <v>938</v>
      </c>
    </row>
    <row r="560" spans="1:7" ht="12.75">
      <c r="A560" s="150" t="s">
        <v>1100</v>
      </c>
      <c r="B560" s="30">
        <v>91</v>
      </c>
      <c r="C560" s="30"/>
      <c r="D560" s="30" t="s">
        <v>885</v>
      </c>
      <c r="E560" s="30"/>
      <c r="F560" s="216">
        <f t="shared" si="7"/>
        <v>768264.25</v>
      </c>
      <c r="G560" s="72"/>
    </row>
    <row r="561" spans="1:7" ht="12.75">
      <c r="A561" s="150" t="s">
        <v>1100</v>
      </c>
      <c r="B561" s="30">
        <v>1500</v>
      </c>
      <c r="C561" s="30" t="s">
        <v>1153</v>
      </c>
      <c r="D561" s="30" t="s">
        <v>885</v>
      </c>
      <c r="E561" s="30" t="s">
        <v>428</v>
      </c>
      <c r="F561" s="216">
        <f t="shared" si="7"/>
        <v>769764.25</v>
      </c>
      <c r="G561" s="72" t="s">
        <v>935</v>
      </c>
    </row>
    <row r="562" spans="1:7" ht="12.75">
      <c r="A562" s="150" t="s">
        <v>1100</v>
      </c>
      <c r="B562" s="30"/>
      <c r="C562" s="220" t="s">
        <v>1160</v>
      </c>
      <c r="D562" s="220" t="s">
        <v>885</v>
      </c>
      <c r="E562" s="220" t="s">
        <v>993</v>
      </c>
      <c r="F562" s="216">
        <f t="shared" si="7"/>
        <v>769764.25</v>
      </c>
      <c r="G562" s="72" t="s">
        <v>1149</v>
      </c>
    </row>
    <row r="563" spans="1:7" ht="12.75">
      <c r="A563" s="150" t="s">
        <v>1100</v>
      </c>
      <c r="B563" s="30"/>
      <c r="C563" s="122" t="s">
        <v>1188</v>
      </c>
      <c r="D563" s="122" t="s">
        <v>885</v>
      </c>
      <c r="E563" s="122" t="s">
        <v>1187</v>
      </c>
      <c r="F563" s="216">
        <f t="shared" si="7"/>
        <v>769764.25</v>
      </c>
      <c r="G563" s="72" t="s">
        <v>938</v>
      </c>
    </row>
    <row r="564" spans="1:7" ht="12.75">
      <c r="A564" s="150" t="s">
        <v>1100</v>
      </c>
      <c r="B564" s="30">
        <v>3000</v>
      </c>
      <c r="C564" s="30"/>
      <c r="D564" s="30" t="s">
        <v>885</v>
      </c>
      <c r="E564" s="30"/>
      <c r="F564" s="216">
        <f t="shared" si="7"/>
        <v>772764.25</v>
      </c>
      <c r="G564" s="72" t="s">
        <v>938</v>
      </c>
    </row>
    <row r="565" spans="1:7" ht="12.75">
      <c r="A565" s="150" t="s">
        <v>1100</v>
      </c>
      <c r="B565" s="30">
        <v>2000</v>
      </c>
      <c r="C565" s="30"/>
      <c r="D565" s="30" t="s">
        <v>885</v>
      </c>
      <c r="E565" s="30"/>
      <c r="F565" s="216">
        <f t="shared" si="7"/>
        <v>774764.25</v>
      </c>
      <c r="G565" s="72" t="s">
        <v>938</v>
      </c>
    </row>
    <row r="566" spans="1:7" ht="12.75">
      <c r="A566" s="150" t="s">
        <v>1100</v>
      </c>
      <c r="B566" s="30"/>
      <c r="C566" s="122" t="s">
        <v>1157</v>
      </c>
      <c r="D566" s="122" t="s">
        <v>885</v>
      </c>
      <c r="E566" s="122" t="s">
        <v>1155</v>
      </c>
      <c r="F566" s="216">
        <f t="shared" si="7"/>
        <v>774764.25</v>
      </c>
      <c r="G566" s="72" t="s">
        <v>938</v>
      </c>
    </row>
    <row r="567" spans="1:7" ht="12.75">
      <c r="A567" s="150" t="s">
        <v>1100</v>
      </c>
      <c r="B567" s="30">
        <v>2000</v>
      </c>
      <c r="C567" s="30" t="s">
        <v>1126</v>
      </c>
      <c r="D567" s="30" t="s">
        <v>154</v>
      </c>
      <c r="E567" s="30" t="s">
        <v>871</v>
      </c>
      <c r="F567" s="216">
        <f t="shared" si="7"/>
        <v>776764.25</v>
      </c>
      <c r="G567" s="72"/>
    </row>
    <row r="568" spans="1:7" ht="12.75">
      <c r="A568" s="150" t="s">
        <v>1100</v>
      </c>
      <c r="B568" s="30">
        <v>500</v>
      </c>
      <c r="C568" s="30" t="s">
        <v>1142</v>
      </c>
      <c r="D568" s="30" t="s">
        <v>145</v>
      </c>
      <c r="E568" s="30" t="s">
        <v>1143</v>
      </c>
      <c r="F568" s="216">
        <f t="shared" si="7"/>
        <v>777264.25</v>
      </c>
      <c r="G568" s="72"/>
    </row>
    <row r="569" spans="1:7" ht="12.75">
      <c r="A569" s="150" t="s">
        <v>1100</v>
      </c>
      <c r="B569" s="30">
        <v>300</v>
      </c>
      <c r="C569" s="30" t="s">
        <v>1141</v>
      </c>
      <c r="D569" s="30" t="s">
        <v>145</v>
      </c>
      <c r="E569" s="30" t="s">
        <v>160</v>
      </c>
      <c r="F569" s="216">
        <f t="shared" si="7"/>
        <v>777564.25</v>
      </c>
      <c r="G569" s="72"/>
    </row>
    <row r="570" spans="1:7" ht="12.75">
      <c r="A570" s="150" t="s">
        <v>1100</v>
      </c>
      <c r="B570" s="30">
        <v>500</v>
      </c>
      <c r="C570" s="30"/>
      <c r="D570" s="30" t="s">
        <v>21</v>
      </c>
      <c r="E570" s="30"/>
      <c r="F570" s="216">
        <f t="shared" si="7"/>
        <v>778064.25</v>
      </c>
      <c r="G570" s="72" t="s">
        <v>1122</v>
      </c>
    </row>
    <row r="571" spans="1:7" ht="12.75">
      <c r="A571" s="150" t="s">
        <v>1100</v>
      </c>
      <c r="B571" s="30">
        <v>500</v>
      </c>
      <c r="C571" s="30"/>
      <c r="D571" s="30" t="s">
        <v>21</v>
      </c>
      <c r="E571" s="30"/>
      <c r="F571" s="56">
        <f t="shared" si="7"/>
        <v>778564.25</v>
      </c>
      <c r="G571" s="72" t="s">
        <v>148</v>
      </c>
    </row>
    <row r="572" spans="1:7" ht="12.75">
      <c r="A572" s="150" t="s">
        <v>1100</v>
      </c>
      <c r="B572" s="30">
        <v>100</v>
      </c>
      <c r="C572" s="30"/>
      <c r="D572" s="30" t="s">
        <v>21</v>
      </c>
      <c r="E572" s="30"/>
      <c r="F572" s="56">
        <f t="shared" si="7"/>
        <v>778664.25</v>
      </c>
      <c r="G572" s="72" t="s">
        <v>292</v>
      </c>
    </row>
    <row r="573" spans="1:7" ht="12.75">
      <c r="A573" s="150" t="s">
        <v>1100</v>
      </c>
      <c r="B573" s="30">
        <v>300</v>
      </c>
      <c r="C573" s="30" t="s">
        <v>608</v>
      </c>
      <c r="D573" s="30" t="s">
        <v>20</v>
      </c>
      <c r="E573" s="30"/>
      <c r="F573" s="56">
        <f t="shared" si="7"/>
        <v>778964.25</v>
      </c>
      <c r="G573" s="72" t="s">
        <v>295</v>
      </c>
    </row>
    <row r="574" spans="1:7" ht="12.75">
      <c r="A574" s="150" t="s">
        <v>1100</v>
      </c>
      <c r="B574" s="30">
        <v>800</v>
      </c>
      <c r="C574" s="30" t="s">
        <v>1140</v>
      </c>
      <c r="D574" s="30" t="s">
        <v>20</v>
      </c>
      <c r="E574" s="30" t="s">
        <v>160</v>
      </c>
      <c r="F574" s="56">
        <f t="shared" si="7"/>
        <v>779764.25</v>
      </c>
      <c r="G574" s="72" t="s">
        <v>1124</v>
      </c>
    </row>
    <row r="575" spans="1:7" ht="12.75">
      <c r="A575" s="150" t="s">
        <v>1100</v>
      </c>
      <c r="B575" s="30">
        <v>10000</v>
      </c>
      <c r="C575" s="67" t="s">
        <v>1339</v>
      </c>
      <c r="D575" s="30" t="s">
        <v>20</v>
      </c>
      <c r="E575" s="30"/>
      <c r="F575" s="56">
        <f t="shared" si="7"/>
        <v>789764.25</v>
      </c>
      <c r="G575" s="72" t="s">
        <v>1128</v>
      </c>
    </row>
    <row r="576" spans="1:7" ht="12.75">
      <c r="A576" s="150" t="s">
        <v>1100</v>
      </c>
      <c r="B576" s="30">
        <v>600</v>
      </c>
      <c r="C576" s="30"/>
      <c r="D576" s="30" t="s">
        <v>20</v>
      </c>
      <c r="E576" s="30"/>
      <c r="F576" s="56">
        <f t="shared" si="7"/>
        <v>790364.25</v>
      </c>
      <c r="G576" s="72">
        <v>1185</v>
      </c>
    </row>
    <row r="577" spans="1:7" ht="12.75">
      <c r="A577" s="150" t="s">
        <v>1100</v>
      </c>
      <c r="B577" s="30"/>
      <c r="C577" s="30" t="s">
        <v>1175</v>
      </c>
      <c r="D577" s="30" t="s">
        <v>20</v>
      </c>
      <c r="E577" s="30"/>
      <c r="F577" s="56">
        <f t="shared" si="7"/>
        <v>790364.25</v>
      </c>
      <c r="G577" s="72" t="s">
        <v>1129</v>
      </c>
    </row>
    <row r="578" spans="1:8" s="218" customFormat="1" ht="12.75">
      <c r="A578" s="205" t="s">
        <v>1123</v>
      </c>
      <c r="B578" s="215">
        <v>300</v>
      </c>
      <c r="C578" s="215" t="s">
        <v>608</v>
      </c>
      <c r="D578" s="215" t="s">
        <v>20</v>
      </c>
      <c r="E578" s="215" t="s">
        <v>877</v>
      </c>
      <c r="F578" s="216">
        <f t="shared" si="7"/>
        <v>790664.25</v>
      </c>
      <c r="G578" s="217" t="s">
        <v>295</v>
      </c>
      <c r="H578" s="218" t="s">
        <v>1130</v>
      </c>
    </row>
    <row r="579" spans="1:8" s="218" customFormat="1" ht="12.75">
      <c r="A579" s="205" t="s">
        <v>1123</v>
      </c>
      <c r="B579" s="215">
        <v>100</v>
      </c>
      <c r="C579" s="215" t="s">
        <v>1144</v>
      </c>
      <c r="D579" s="215" t="s">
        <v>20</v>
      </c>
      <c r="E579" s="215"/>
      <c r="F579" s="216">
        <f t="shared" si="7"/>
        <v>790764.25</v>
      </c>
      <c r="G579" s="217" t="s">
        <v>295</v>
      </c>
      <c r="H579" s="218" t="s">
        <v>1130</v>
      </c>
    </row>
    <row r="580" spans="1:7" s="218" customFormat="1" ht="12.75">
      <c r="A580" s="205" t="s">
        <v>1123</v>
      </c>
      <c r="B580" s="215">
        <v>400</v>
      </c>
      <c r="C580" s="215" t="s">
        <v>1146</v>
      </c>
      <c r="D580" s="215" t="s">
        <v>20</v>
      </c>
      <c r="E580" s="215" t="s">
        <v>160</v>
      </c>
      <c r="F580" s="216">
        <f t="shared" si="7"/>
        <v>791164.25</v>
      </c>
      <c r="G580" s="217" t="s">
        <v>1131</v>
      </c>
    </row>
    <row r="581" spans="1:7" s="218" customFormat="1" ht="12.75">
      <c r="A581" s="205" t="s">
        <v>1123</v>
      </c>
      <c r="B581" s="215">
        <v>1000</v>
      </c>
      <c r="C581" s="215" t="s">
        <v>1137</v>
      </c>
      <c r="D581" s="215" t="s">
        <v>20</v>
      </c>
      <c r="E581" s="215" t="s">
        <v>824</v>
      </c>
      <c r="F581" s="216">
        <f aca="true" t="shared" si="8" ref="F581:F644">F580+B581</f>
        <v>792164.25</v>
      </c>
      <c r="G581" s="217" t="s">
        <v>1132</v>
      </c>
    </row>
    <row r="582" spans="1:7" s="218" customFormat="1" ht="12.75">
      <c r="A582" s="205" t="s">
        <v>1123</v>
      </c>
      <c r="B582" s="215">
        <v>4000</v>
      </c>
      <c r="C582" s="215" t="s">
        <v>912</v>
      </c>
      <c r="D582" s="215" t="s">
        <v>20</v>
      </c>
      <c r="E582" s="215"/>
      <c r="F582" s="216">
        <f t="shared" si="8"/>
        <v>796164.25</v>
      </c>
      <c r="G582" s="217" t="s">
        <v>1133</v>
      </c>
    </row>
    <row r="583" spans="1:7" s="218" customFormat="1" ht="12.75">
      <c r="A583" s="205" t="s">
        <v>1123</v>
      </c>
      <c r="B583" s="215">
        <v>2000</v>
      </c>
      <c r="C583" s="215" t="s">
        <v>1434</v>
      </c>
      <c r="D583" s="215" t="s">
        <v>20</v>
      </c>
      <c r="E583" s="215" t="s">
        <v>991</v>
      </c>
      <c r="F583" s="216">
        <f t="shared" si="8"/>
        <v>798164.25</v>
      </c>
      <c r="G583" s="217" t="s">
        <v>1134</v>
      </c>
    </row>
    <row r="584" spans="1:7" s="218" customFormat="1" ht="12.75">
      <c r="A584" s="205" t="s">
        <v>1123</v>
      </c>
      <c r="B584" s="215">
        <v>1000</v>
      </c>
      <c r="C584" s="215" t="s">
        <v>1147</v>
      </c>
      <c r="D584" s="215" t="s">
        <v>20</v>
      </c>
      <c r="E584" s="219" t="s">
        <v>1148</v>
      </c>
      <c r="F584" s="216">
        <f t="shared" si="8"/>
        <v>799164.25</v>
      </c>
      <c r="G584" s="217" t="s">
        <v>1135</v>
      </c>
    </row>
    <row r="585" spans="1:7" s="218" customFormat="1" ht="12.75">
      <c r="A585" s="205" t="s">
        <v>1123</v>
      </c>
      <c r="B585" s="215"/>
      <c r="C585" s="215" t="s">
        <v>1152</v>
      </c>
      <c r="D585" s="215" t="s">
        <v>20</v>
      </c>
      <c r="E585" s="215"/>
      <c r="F585" s="216">
        <f t="shared" si="8"/>
        <v>799164.25</v>
      </c>
      <c r="G585" s="217" t="s">
        <v>1136</v>
      </c>
    </row>
    <row r="586" spans="1:7" s="218" customFormat="1" ht="12.75">
      <c r="A586" s="205" t="s">
        <v>1123</v>
      </c>
      <c r="B586" s="215">
        <v>300</v>
      </c>
      <c r="C586" s="215" t="s">
        <v>1145</v>
      </c>
      <c r="D586" s="215" t="s">
        <v>21</v>
      </c>
      <c r="E586" s="215"/>
      <c r="F586" s="216">
        <f t="shared" si="8"/>
        <v>799464.25</v>
      </c>
      <c r="G586" s="217" t="s">
        <v>148</v>
      </c>
    </row>
    <row r="587" spans="1:7" s="218" customFormat="1" ht="12.75">
      <c r="A587" s="205" t="s">
        <v>1123</v>
      </c>
      <c r="B587" s="215">
        <v>1500</v>
      </c>
      <c r="C587" s="215" t="s">
        <v>1125</v>
      </c>
      <c r="D587" s="215" t="s">
        <v>145</v>
      </c>
      <c r="E587" s="215" t="s">
        <v>1127</v>
      </c>
      <c r="F587" s="216">
        <f t="shared" si="8"/>
        <v>800964.25</v>
      </c>
      <c r="G587" s="217"/>
    </row>
    <row r="588" spans="1:7" s="218" customFormat="1" ht="12.75">
      <c r="A588" s="226" t="s">
        <v>1123</v>
      </c>
      <c r="B588" s="215">
        <v>450</v>
      </c>
      <c r="C588" s="215" t="s">
        <v>1154</v>
      </c>
      <c r="D588" s="215" t="s">
        <v>885</v>
      </c>
      <c r="E588" s="215" t="s">
        <v>877</v>
      </c>
      <c r="F588" s="216">
        <f t="shared" si="8"/>
        <v>801414.25</v>
      </c>
      <c r="G588" s="217"/>
    </row>
    <row r="589" spans="1:7" s="218" customFormat="1" ht="12.75">
      <c r="A589" s="226" t="s">
        <v>1123</v>
      </c>
      <c r="B589" s="215">
        <v>1000</v>
      </c>
      <c r="C589" s="220" t="s">
        <v>1189</v>
      </c>
      <c r="D589" s="220" t="s">
        <v>885</v>
      </c>
      <c r="E589" s="220" t="s">
        <v>1185</v>
      </c>
      <c r="F589" s="216">
        <f t="shared" si="8"/>
        <v>802414.25</v>
      </c>
      <c r="G589" s="217"/>
    </row>
    <row r="590" spans="1:7" s="218" customFormat="1" ht="12.75">
      <c r="A590" s="226" t="s">
        <v>1123</v>
      </c>
      <c r="B590" s="215"/>
      <c r="C590" s="122" t="s">
        <v>1192</v>
      </c>
      <c r="D590" s="122" t="s">
        <v>885</v>
      </c>
      <c r="E590" s="122" t="s">
        <v>1187</v>
      </c>
      <c r="F590" s="216">
        <f t="shared" si="8"/>
        <v>802414.25</v>
      </c>
      <c r="G590" s="217"/>
    </row>
    <row r="591" spans="1:7" s="218" customFormat="1" ht="12.75">
      <c r="A591" s="226" t="s">
        <v>1123</v>
      </c>
      <c r="B591" s="215">
        <v>450</v>
      </c>
      <c r="C591" s="122" t="s">
        <v>1158</v>
      </c>
      <c r="D591" s="122" t="s">
        <v>885</v>
      </c>
      <c r="E591" s="122" t="s">
        <v>1159</v>
      </c>
      <c r="F591" s="216">
        <f t="shared" si="8"/>
        <v>802864.25</v>
      </c>
      <c r="G591" s="217" t="s">
        <v>148</v>
      </c>
    </row>
    <row r="592" spans="1:7" s="218" customFormat="1" ht="12.75">
      <c r="A592" s="226" t="s">
        <v>1123</v>
      </c>
      <c r="B592" s="215"/>
      <c r="C592" s="220" t="s">
        <v>1191</v>
      </c>
      <c r="D592" s="220" t="s">
        <v>885</v>
      </c>
      <c r="E592" s="122" t="s">
        <v>1187</v>
      </c>
      <c r="F592" s="216">
        <f t="shared" si="8"/>
        <v>802864.25</v>
      </c>
      <c r="G592" s="217" t="s">
        <v>475</v>
      </c>
    </row>
    <row r="593" spans="1:7" s="218" customFormat="1" ht="12.75">
      <c r="A593" s="226" t="s">
        <v>1123</v>
      </c>
      <c r="B593" s="215">
        <v>45</v>
      </c>
      <c r="C593" s="122" t="s">
        <v>1158</v>
      </c>
      <c r="D593" s="122" t="s">
        <v>885</v>
      </c>
      <c r="E593" s="122" t="s">
        <v>1159</v>
      </c>
      <c r="F593" s="216">
        <f t="shared" si="8"/>
        <v>802909.25</v>
      </c>
      <c r="G593" s="217"/>
    </row>
    <row r="594" spans="1:7" s="218" customFormat="1" ht="12.75">
      <c r="A594" s="226" t="s">
        <v>1123</v>
      </c>
      <c r="B594" s="215"/>
      <c r="C594" s="122" t="s">
        <v>1190</v>
      </c>
      <c r="D594" s="122" t="s">
        <v>885</v>
      </c>
      <c r="E594" s="122" t="s">
        <v>1187</v>
      </c>
      <c r="F594" s="216">
        <f t="shared" si="8"/>
        <v>802909.25</v>
      </c>
      <c r="G594" s="217" t="s">
        <v>938</v>
      </c>
    </row>
    <row r="595" spans="1:7" s="218" customFormat="1" ht="12.75">
      <c r="A595" s="214" t="s">
        <v>1123</v>
      </c>
      <c r="B595" s="107">
        <v>2000</v>
      </c>
      <c r="C595" s="215" t="s">
        <v>1138</v>
      </c>
      <c r="D595" s="215" t="s">
        <v>1139</v>
      </c>
      <c r="E595" s="215" t="s">
        <v>160</v>
      </c>
      <c r="F595" s="216">
        <f t="shared" si="8"/>
        <v>804909.25</v>
      </c>
      <c r="G595" s="217"/>
    </row>
    <row r="596" spans="1:7" ht="12.75">
      <c r="A596" s="150" t="s">
        <v>1150</v>
      </c>
      <c r="B596" s="30"/>
      <c r="C596" s="122" t="s">
        <v>1194</v>
      </c>
      <c r="D596" s="122" t="s">
        <v>885</v>
      </c>
      <c r="E596" s="122" t="s">
        <v>1187</v>
      </c>
      <c r="F596" s="216">
        <f t="shared" si="8"/>
        <v>804909.25</v>
      </c>
      <c r="G596" s="72" t="s">
        <v>1151</v>
      </c>
    </row>
    <row r="597" spans="1:7" ht="12.75">
      <c r="A597" s="150" t="s">
        <v>1150</v>
      </c>
      <c r="B597" s="30"/>
      <c r="C597" s="122" t="s">
        <v>1193</v>
      </c>
      <c r="D597" s="122" t="s">
        <v>885</v>
      </c>
      <c r="E597" s="122" t="s">
        <v>1187</v>
      </c>
      <c r="F597" s="216">
        <f t="shared" si="8"/>
        <v>804909.25</v>
      </c>
      <c r="G597" s="72"/>
    </row>
    <row r="598" spans="1:7" ht="12.75">
      <c r="A598" s="150" t="s">
        <v>1150</v>
      </c>
      <c r="B598" s="30">
        <v>300</v>
      </c>
      <c r="C598" s="30" t="s">
        <v>1205</v>
      </c>
      <c r="D598" s="30" t="s">
        <v>885</v>
      </c>
      <c r="E598" s="30" t="s">
        <v>160</v>
      </c>
      <c r="F598" s="216">
        <f t="shared" si="8"/>
        <v>805209.25</v>
      </c>
      <c r="G598" s="72"/>
    </row>
    <row r="599" spans="1:7" ht="12.75">
      <c r="A599" s="150" t="s">
        <v>1150</v>
      </c>
      <c r="B599" s="30">
        <v>3000</v>
      </c>
      <c r="C599" s="30" t="s">
        <v>1204</v>
      </c>
      <c r="D599" s="30" t="s">
        <v>885</v>
      </c>
      <c r="E599" s="30" t="s">
        <v>1198</v>
      </c>
      <c r="F599" s="216">
        <f t="shared" si="8"/>
        <v>808209.25</v>
      </c>
      <c r="G599" s="72"/>
    </row>
    <row r="600" spans="1:7" ht="12.75">
      <c r="A600" s="150" t="s">
        <v>1150</v>
      </c>
      <c r="B600" s="30">
        <v>205</v>
      </c>
      <c r="C600" s="30" t="s">
        <v>1214</v>
      </c>
      <c r="D600" s="30" t="s">
        <v>154</v>
      </c>
      <c r="E600" s="30" t="s">
        <v>871</v>
      </c>
      <c r="F600" s="216">
        <f t="shared" si="8"/>
        <v>808414.25</v>
      </c>
      <c r="G600" s="72"/>
    </row>
    <row r="601" spans="1:7" ht="12.75">
      <c r="A601" s="150" t="s">
        <v>1150</v>
      </c>
      <c r="B601" s="30">
        <v>1000</v>
      </c>
      <c r="C601" s="30" t="s">
        <v>1203</v>
      </c>
      <c r="D601" s="30" t="s">
        <v>20</v>
      </c>
      <c r="E601" s="30"/>
      <c r="F601" s="216">
        <f t="shared" si="8"/>
        <v>809414.25</v>
      </c>
      <c r="G601" s="72" t="s">
        <v>1202</v>
      </c>
    </row>
    <row r="602" spans="1:7" ht="12.75">
      <c r="A602" s="150" t="s">
        <v>1150</v>
      </c>
      <c r="B602" s="30">
        <v>1000</v>
      </c>
      <c r="C602" s="30"/>
      <c r="D602" s="30" t="s">
        <v>20</v>
      </c>
      <c r="E602" s="30"/>
      <c r="F602" s="216">
        <f t="shared" si="8"/>
        <v>810414.25</v>
      </c>
      <c r="G602" s="72" t="s">
        <v>1180</v>
      </c>
    </row>
    <row r="603" spans="1:7" ht="12.75">
      <c r="A603" s="150" t="s">
        <v>1150</v>
      </c>
      <c r="B603" s="30"/>
      <c r="C603" s="30" t="s">
        <v>1196</v>
      </c>
      <c r="D603" s="30" t="s">
        <v>20</v>
      </c>
      <c r="E603" s="30"/>
      <c r="F603" s="216">
        <f t="shared" si="8"/>
        <v>810414.25</v>
      </c>
      <c r="G603" s="72" t="s">
        <v>382</v>
      </c>
    </row>
    <row r="604" spans="1:7" s="74" customFormat="1" ht="12.75">
      <c r="A604" s="205" t="s">
        <v>1176</v>
      </c>
      <c r="B604" s="94">
        <v>6000</v>
      </c>
      <c r="C604" s="94" t="s">
        <v>266</v>
      </c>
      <c r="D604" s="94" t="s">
        <v>20</v>
      </c>
      <c r="E604" s="94"/>
      <c r="F604" s="206">
        <f t="shared" si="8"/>
        <v>816414.25</v>
      </c>
      <c r="G604" s="209" t="s">
        <v>135</v>
      </c>
    </row>
    <row r="605" spans="1:7" s="74" customFormat="1" ht="12.75">
      <c r="A605" s="205" t="s">
        <v>1176</v>
      </c>
      <c r="B605" s="94">
        <v>1700</v>
      </c>
      <c r="C605" s="94" t="s">
        <v>1215</v>
      </c>
      <c r="D605" s="94" t="s">
        <v>154</v>
      </c>
      <c r="E605" s="94" t="s">
        <v>871</v>
      </c>
      <c r="F605" s="206">
        <f t="shared" si="8"/>
        <v>818114.25</v>
      </c>
      <c r="G605" s="209"/>
    </row>
    <row r="606" spans="1:7" s="74" customFormat="1" ht="12.75">
      <c r="A606" s="205" t="s">
        <v>1176</v>
      </c>
      <c r="B606" s="94">
        <v>200</v>
      </c>
      <c r="C606" s="94"/>
      <c r="D606" s="94" t="s">
        <v>145</v>
      </c>
      <c r="E606" s="94" t="s">
        <v>160</v>
      </c>
      <c r="F606" s="206">
        <f t="shared" si="8"/>
        <v>818314.25</v>
      </c>
      <c r="G606" s="209" t="s">
        <v>1177</v>
      </c>
    </row>
    <row r="607" spans="1:7" s="74" customFormat="1" ht="12.75">
      <c r="A607" s="205" t="s">
        <v>1176</v>
      </c>
      <c r="B607" s="94">
        <v>475</v>
      </c>
      <c r="C607" s="94"/>
      <c r="D607" s="94" t="s">
        <v>21</v>
      </c>
      <c r="E607" s="94"/>
      <c r="F607" s="206">
        <f t="shared" si="8"/>
        <v>818789.25</v>
      </c>
      <c r="G607" s="209" t="s">
        <v>254</v>
      </c>
    </row>
    <row r="608" spans="1:7" s="74" customFormat="1" ht="12.75">
      <c r="A608" s="205" t="s">
        <v>1176</v>
      </c>
      <c r="B608" s="94">
        <v>400</v>
      </c>
      <c r="C608" s="94" t="s">
        <v>1197</v>
      </c>
      <c r="D608" s="94" t="s">
        <v>21</v>
      </c>
      <c r="E608" s="94" t="s">
        <v>1198</v>
      </c>
      <c r="F608" s="206">
        <f t="shared" si="8"/>
        <v>819189.25</v>
      </c>
      <c r="G608" s="209" t="s">
        <v>1179</v>
      </c>
    </row>
    <row r="609" spans="1:7" s="74" customFormat="1" ht="12.75">
      <c r="A609" s="205" t="s">
        <v>1176</v>
      </c>
      <c r="B609" s="94"/>
      <c r="C609" s="122" t="s">
        <v>1195</v>
      </c>
      <c r="D609" s="122" t="s">
        <v>885</v>
      </c>
      <c r="E609" s="122" t="s">
        <v>1187</v>
      </c>
      <c r="F609" s="206">
        <f t="shared" si="8"/>
        <v>819189.25</v>
      </c>
      <c r="G609" s="209"/>
    </row>
    <row r="610" spans="1:7" s="74" customFormat="1" ht="12.75">
      <c r="A610" s="205" t="s">
        <v>1176</v>
      </c>
      <c r="B610" s="94">
        <v>1000</v>
      </c>
      <c r="C610" s="94" t="s">
        <v>969</v>
      </c>
      <c r="D610" s="94" t="s">
        <v>885</v>
      </c>
      <c r="E610" s="94" t="s">
        <v>160</v>
      </c>
      <c r="F610" s="206">
        <f t="shared" si="8"/>
        <v>820189.25</v>
      </c>
      <c r="G610" s="209"/>
    </row>
    <row r="611" spans="1:7" ht="12.75">
      <c r="A611" s="150" t="s">
        <v>1181</v>
      </c>
      <c r="B611" s="30">
        <v>300</v>
      </c>
      <c r="C611" s="30" t="s">
        <v>1200</v>
      </c>
      <c r="D611" s="30" t="s">
        <v>885</v>
      </c>
      <c r="E611" s="30" t="s">
        <v>428</v>
      </c>
      <c r="F611" s="216">
        <f t="shared" si="8"/>
        <v>820489.25</v>
      </c>
      <c r="G611" s="72"/>
    </row>
    <row r="612" spans="1:7" ht="12.75">
      <c r="A612" s="150" t="s">
        <v>1181</v>
      </c>
      <c r="B612" s="30">
        <v>100</v>
      </c>
      <c r="C612" s="30" t="s">
        <v>1075</v>
      </c>
      <c r="D612" s="30" t="s">
        <v>885</v>
      </c>
      <c r="E612" s="30" t="s">
        <v>428</v>
      </c>
      <c r="F612" s="216">
        <f t="shared" si="8"/>
        <v>820589.25</v>
      </c>
      <c r="G612" s="72"/>
    </row>
    <row r="613" spans="1:7" ht="12.75">
      <c r="A613" s="150" t="s">
        <v>1181</v>
      </c>
      <c r="B613" s="30">
        <v>500</v>
      </c>
      <c r="C613" s="30" t="s">
        <v>1199</v>
      </c>
      <c r="D613" s="30" t="s">
        <v>885</v>
      </c>
      <c r="E613" s="30" t="s">
        <v>428</v>
      </c>
      <c r="F613" s="216">
        <f t="shared" si="8"/>
        <v>821089.25</v>
      </c>
      <c r="G613" s="72" t="s">
        <v>938</v>
      </c>
    </row>
    <row r="614" spans="1:7" ht="12.75">
      <c r="A614" s="150" t="s">
        <v>1181</v>
      </c>
      <c r="B614" s="30">
        <v>1200</v>
      </c>
      <c r="C614" s="30" t="s">
        <v>911</v>
      </c>
      <c r="D614" s="30" t="s">
        <v>20</v>
      </c>
      <c r="E614" s="30" t="s">
        <v>516</v>
      </c>
      <c r="F614" s="216">
        <f t="shared" si="8"/>
        <v>822289.25</v>
      </c>
      <c r="G614" s="72" t="s">
        <v>547</v>
      </c>
    </row>
    <row r="615" spans="1:7" s="74" customFormat="1" ht="12.75">
      <c r="A615" s="205" t="s">
        <v>1178</v>
      </c>
      <c r="B615" s="94">
        <v>112</v>
      </c>
      <c r="C615" s="94" t="s">
        <v>798</v>
      </c>
      <c r="D615" s="94" t="s">
        <v>145</v>
      </c>
      <c r="E615" s="94" t="s">
        <v>428</v>
      </c>
      <c r="F615" s="206">
        <f t="shared" si="8"/>
        <v>822401.25</v>
      </c>
      <c r="G615" s="209" t="s">
        <v>292</v>
      </c>
    </row>
    <row r="616" spans="1:7" s="74" customFormat="1" ht="12.75">
      <c r="A616" s="205" t="s">
        <v>1178</v>
      </c>
      <c r="B616" s="94">
        <v>1000</v>
      </c>
      <c r="C616" s="94" t="s">
        <v>1251</v>
      </c>
      <c r="D616" s="94" t="s">
        <v>145</v>
      </c>
      <c r="E616" s="94" t="s">
        <v>1216</v>
      </c>
      <c r="F616" s="206">
        <f t="shared" si="8"/>
        <v>823401.25</v>
      </c>
      <c r="G616" s="209"/>
    </row>
    <row r="617" spans="1:7" s="74" customFormat="1" ht="12.75">
      <c r="A617" s="205" t="s">
        <v>1178</v>
      </c>
      <c r="B617" s="94">
        <v>248</v>
      </c>
      <c r="C617" s="94"/>
      <c r="D617" s="94" t="s">
        <v>21</v>
      </c>
      <c r="E617" s="94"/>
      <c r="F617" s="206">
        <f t="shared" si="8"/>
        <v>823649.25</v>
      </c>
      <c r="G617" s="209" t="s">
        <v>291</v>
      </c>
    </row>
    <row r="618" spans="1:7" s="74" customFormat="1" ht="12.75">
      <c r="A618" s="205" t="s">
        <v>1178</v>
      </c>
      <c r="B618" s="94">
        <v>200</v>
      </c>
      <c r="C618" s="94" t="s">
        <v>608</v>
      </c>
      <c r="D618" s="94" t="s">
        <v>20</v>
      </c>
      <c r="E618" s="94" t="s">
        <v>839</v>
      </c>
      <c r="F618" s="206">
        <f t="shared" si="8"/>
        <v>823849.25</v>
      </c>
      <c r="G618" s="209" t="s">
        <v>295</v>
      </c>
    </row>
    <row r="619" spans="1:7" s="74" customFormat="1" ht="12.75">
      <c r="A619" s="205" t="s">
        <v>1178</v>
      </c>
      <c r="B619" s="94">
        <v>2500</v>
      </c>
      <c r="C619" s="94" t="s">
        <v>955</v>
      </c>
      <c r="D619" s="94" t="s">
        <v>20</v>
      </c>
      <c r="E619" s="94"/>
      <c r="F619" s="206">
        <f t="shared" si="8"/>
        <v>826349.25</v>
      </c>
      <c r="G619" s="209" t="s">
        <v>245</v>
      </c>
    </row>
    <row r="620" spans="1:7" s="74" customFormat="1" ht="12.75">
      <c r="A620" s="205" t="s">
        <v>1178</v>
      </c>
      <c r="B620" s="94">
        <v>1100</v>
      </c>
      <c r="C620" s="94" t="s">
        <v>767</v>
      </c>
      <c r="D620" s="94" t="s">
        <v>20</v>
      </c>
      <c r="E620" s="94"/>
      <c r="F620" s="206">
        <f t="shared" si="8"/>
        <v>827449.25</v>
      </c>
      <c r="G620" s="209" t="s">
        <v>1201</v>
      </c>
    </row>
    <row r="621" spans="1:7" s="74" customFormat="1" ht="12.75">
      <c r="A621" s="205" t="s">
        <v>1178</v>
      </c>
      <c r="B621" s="94">
        <v>1000</v>
      </c>
      <c r="C621" s="94" t="s">
        <v>1246</v>
      </c>
      <c r="D621" s="94" t="s">
        <v>20</v>
      </c>
      <c r="E621" s="94" t="s">
        <v>1247</v>
      </c>
      <c r="F621" s="206">
        <f t="shared" si="8"/>
        <v>828449.25</v>
      </c>
      <c r="G621" s="209" t="s">
        <v>1225</v>
      </c>
    </row>
    <row r="622" spans="1:7" s="74" customFormat="1" ht="12.75">
      <c r="A622" s="205" t="s">
        <v>1178</v>
      </c>
      <c r="B622" s="94">
        <v>500</v>
      </c>
      <c r="C622" s="94" t="s">
        <v>1252</v>
      </c>
      <c r="D622" s="94" t="s">
        <v>20</v>
      </c>
      <c r="E622" s="94" t="s">
        <v>428</v>
      </c>
      <c r="F622" s="206">
        <f t="shared" si="8"/>
        <v>828949.25</v>
      </c>
      <c r="G622" s="209" t="s">
        <v>1226</v>
      </c>
    </row>
    <row r="623" spans="1:7" s="74" customFormat="1" ht="12.75">
      <c r="A623" s="205" t="s">
        <v>1178</v>
      </c>
      <c r="B623" s="94">
        <v>500</v>
      </c>
      <c r="C623" s="94" t="s">
        <v>1256</v>
      </c>
      <c r="D623" s="94" t="s">
        <v>20</v>
      </c>
      <c r="E623" s="94" t="s">
        <v>1198</v>
      </c>
      <c r="F623" s="206">
        <f t="shared" si="8"/>
        <v>829449.25</v>
      </c>
      <c r="G623" s="209" t="s">
        <v>1227</v>
      </c>
    </row>
    <row r="624" spans="1:7" s="74" customFormat="1" ht="12.75">
      <c r="A624" s="205" t="s">
        <v>1178</v>
      </c>
      <c r="B624" s="94">
        <v>500</v>
      </c>
      <c r="C624" s="94" t="s">
        <v>1255</v>
      </c>
      <c r="D624" s="94" t="s">
        <v>20</v>
      </c>
      <c r="E624" s="94" t="s">
        <v>871</v>
      </c>
      <c r="F624" s="206">
        <f t="shared" si="8"/>
        <v>829949.25</v>
      </c>
      <c r="G624" s="209" t="s">
        <v>1228</v>
      </c>
    </row>
    <row r="625" spans="1:7" s="74" customFormat="1" ht="12.75">
      <c r="A625" s="205" t="s">
        <v>1178</v>
      </c>
      <c r="B625" s="94">
        <v>1500</v>
      </c>
      <c r="C625" s="94" t="s">
        <v>1250</v>
      </c>
      <c r="D625" s="94" t="s">
        <v>20</v>
      </c>
      <c r="E625" s="94" t="s">
        <v>758</v>
      </c>
      <c r="F625" s="206">
        <f t="shared" si="8"/>
        <v>831449.25</v>
      </c>
      <c r="G625" s="209" t="s">
        <v>1229</v>
      </c>
    </row>
    <row r="626" spans="1:7" s="74" customFormat="1" ht="12.75">
      <c r="A626" s="205" t="s">
        <v>1178</v>
      </c>
      <c r="B626" s="94">
        <v>300</v>
      </c>
      <c r="C626" s="94" t="s">
        <v>1254</v>
      </c>
      <c r="D626" s="94" t="s">
        <v>20</v>
      </c>
      <c r="E626" s="94" t="s">
        <v>428</v>
      </c>
      <c r="F626" s="206">
        <f t="shared" si="8"/>
        <v>831749.25</v>
      </c>
      <c r="G626" s="209">
        <v>1360</v>
      </c>
    </row>
    <row r="627" spans="1:7" s="74" customFormat="1" ht="12.75">
      <c r="A627" s="205" t="s">
        <v>1178</v>
      </c>
      <c r="B627" s="94">
        <v>248</v>
      </c>
      <c r="C627" s="94" t="s">
        <v>865</v>
      </c>
      <c r="D627" s="94" t="s">
        <v>21</v>
      </c>
      <c r="E627" s="94" t="s">
        <v>758</v>
      </c>
      <c r="F627" s="206">
        <f t="shared" si="8"/>
        <v>831997.25</v>
      </c>
      <c r="G627" s="209" t="s">
        <v>291</v>
      </c>
    </row>
    <row r="628" spans="1:7" s="74" customFormat="1" ht="12.75">
      <c r="A628" s="205" t="s">
        <v>1178</v>
      </c>
      <c r="B628" s="94">
        <v>197</v>
      </c>
      <c r="C628" s="94" t="s">
        <v>1253</v>
      </c>
      <c r="D628" s="94" t="s">
        <v>21</v>
      </c>
      <c r="E628" s="94" t="s">
        <v>758</v>
      </c>
      <c r="F628" s="206">
        <f t="shared" si="8"/>
        <v>832194.25</v>
      </c>
      <c r="G628" s="209" t="s">
        <v>365</v>
      </c>
    </row>
    <row r="629" spans="1:7" s="74" customFormat="1" ht="12.75">
      <c r="A629" s="205" t="s">
        <v>1178</v>
      </c>
      <c r="B629" s="94">
        <v>1500</v>
      </c>
      <c r="C629" s="94" t="s">
        <v>1222</v>
      </c>
      <c r="D629" s="94" t="s">
        <v>21</v>
      </c>
      <c r="E629" s="94"/>
      <c r="F629" s="206">
        <f t="shared" si="8"/>
        <v>833694.25</v>
      </c>
      <c r="G629" s="209" t="s">
        <v>530</v>
      </c>
    </row>
    <row r="630" spans="1:7" s="74" customFormat="1" ht="12.75">
      <c r="A630" s="205" t="s">
        <v>1178</v>
      </c>
      <c r="B630" s="94">
        <v>200</v>
      </c>
      <c r="C630" s="94" t="s">
        <v>860</v>
      </c>
      <c r="D630" s="94" t="s">
        <v>21</v>
      </c>
      <c r="E630" s="94" t="s">
        <v>758</v>
      </c>
      <c r="F630" s="206">
        <f t="shared" si="8"/>
        <v>833894.25</v>
      </c>
      <c r="G630" s="209" t="s">
        <v>659</v>
      </c>
    </row>
    <row r="631" spans="1:7" s="74" customFormat="1" ht="12.75">
      <c r="A631" s="205" t="s">
        <v>1178</v>
      </c>
      <c r="B631" s="94">
        <v>100</v>
      </c>
      <c r="C631" s="94" t="s">
        <v>1264</v>
      </c>
      <c r="D631" s="94" t="s">
        <v>885</v>
      </c>
      <c r="E631" s="94" t="s">
        <v>1265</v>
      </c>
      <c r="F631" s="206">
        <f t="shared" si="8"/>
        <v>833994.25</v>
      </c>
      <c r="G631" s="209"/>
    </row>
    <row r="632" spans="1:7" s="74" customFormat="1" ht="12.75">
      <c r="A632" s="205" t="s">
        <v>1178</v>
      </c>
      <c r="B632" s="94">
        <v>500</v>
      </c>
      <c r="C632" s="94" t="s">
        <v>963</v>
      </c>
      <c r="D632" s="94" t="s">
        <v>885</v>
      </c>
      <c r="E632" s="94" t="s">
        <v>160</v>
      </c>
      <c r="F632" s="206">
        <f t="shared" si="8"/>
        <v>834494.25</v>
      </c>
      <c r="G632" s="209"/>
    </row>
    <row r="633" spans="1:7" s="74" customFormat="1" ht="12.75">
      <c r="A633" s="205" t="s">
        <v>1178</v>
      </c>
      <c r="B633" s="94">
        <v>500</v>
      </c>
      <c r="C633" s="94" t="s">
        <v>963</v>
      </c>
      <c r="D633" s="94" t="s">
        <v>885</v>
      </c>
      <c r="E633" s="94" t="s">
        <v>160</v>
      </c>
      <c r="F633" s="206">
        <f t="shared" si="8"/>
        <v>834994.25</v>
      </c>
      <c r="G633" s="209" t="s">
        <v>1266</v>
      </c>
    </row>
    <row r="634" spans="1:7" s="23" customFormat="1" ht="12.75">
      <c r="A634" s="150" t="s">
        <v>1230</v>
      </c>
      <c r="B634" s="30">
        <v>1000</v>
      </c>
      <c r="C634" s="30" t="s">
        <v>1257</v>
      </c>
      <c r="D634" s="30" t="s">
        <v>20</v>
      </c>
      <c r="E634" s="30" t="s">
        <v>839</v>
      </c>
      <c r="F634" s="211">
        <f t="shared" si="8"/>
        <v>835994.25</v>
      </c>
      <c r="G634" s="72" t="s">
        <v>1231</v>
      </c>
    </row>
    <row r="635" spans="1:7" s="23" customFormat="1" ht="12.75">
      <c r="A635" s="150" t="s">
        <v>1230</v>
      </c>
      <c r="B635" s="30">
        <v>200</v>
      </c>
      <c r="C635" s="30" t="s">
        <v>664</v>
      </c>
      <c r="D635" s="30" t="s">
        <v>20</v>
      </c>
      <c r="E635" s="30" t="s">
        <v>839</v>
      </c>
      <c r="F635" s="211">
        <f t="shared" si="8"/>
        <v>836194.25</v>
      </c>
      <c r="G635" s="72" t="s">
        <v>654</v>
      </c>
    </row>
    <row r="636" spans="1:7" s="23" customFormat="1" ht="12.75">
      <c r="A636" s="150" t="s">
        <v>1230</v>
      </c>
      <c r="B636" s="30">
        <v>1000</v>
      </c>
      <c r="C636" s="30" t="s">
        <v>1232</v>
      </c>
      <c r="D636" s="30" t="s">
        <v>20</v>
      </c>
      <c r="E636" s="30" t="s">
        <v>160</v>
      </c>
      <c r="F636" s="211">
        <f t="shared" si="8"/>
        <v>837194.25</v>
      </c>
      <c r="G636" s="72" t="s">
        <v>1233</v>
      </c>
    </row>
    <row r="637" spans="1:7" s="23" customFormat="1" ht="12.75">
      <c r="A637" s="150" t="s">
        <v>1230</v>
      </c>
      <c r="B637" s="30">
        <v>2000</v>
      </c>
      <c r="C637" s="30" t="s">
        <v>1204</v>
      </c>
      <c r="D637" s="30" t="s">
        <v>885</v>
      </c>
      <c r="E637" s="30" t="s">
        <v>839</v>
      </c>
      <c r="F637" s="211">
        <f t="shared" si="8"/>
        <v>839194.25</v>
      </c>
      <c r="G637" s="72"/>
    </row>
    <row r="638" spans="1:7" s="74" customFormat="1" ht="12.75">
      <c r="A638" s="205" t="s">
        <v>1217</v>
      </c>
      <c r="B638" s="94"/>
      <c r="C638" s="94" t="s">
        <v>1234</v>
      </c>
      <c r="D638" s="94" t="s">
        <v>20</v>
      </c>
      <c r="E638" s="208" t="s">
        <v>1235</v>
      </c>
      <c r="F638" s="211">
        <f t="shared" si="8"/>
        <v>839194.25</v>
      </c>
      <c r="G638" s="209" t="s">
        <v>1236</v>
      </c>
    </row>
    <row r="639" spans="1:7" s="74" customFormat="1" ht="12.75">
      <c r="A639" s="205" t="s">
        <v>1217</v>
      </c>
      <c r="B639" s="94">
        <v>1500</v>
      </c>
      <c r="C639" s="94" t="s">
        <v>441</v>
      </c>
      <c r="D639" s="94" t="s">
        <v>20</v>
      </c>
      <c r="E639" s="94" t="s">
        <v>877</v>
      </c>
      <c r="F639" s="211">
        <f t="shared" si="8"/>
        <v>840694.25</v>
      </c>
      <c r="G639" s="209" t="s">
        <v>712</v>
      </c>
    </row>
    <row r="640" spans="1:7" s="74" customFormat="1" ht="12.75">
      <c r="A640" s="205" t="s">
        <v>1217</v>
      </c>
      <c r="B640" s="94">
        <v>500</v>
      </c>
      <c r="C640" s="94" t="s">
        <v>488</v>
      </c>
      <c r="D640" s="94" t="s">
        <v>20</v>
      </c>
      <c r="E640" s="94"/>
      <c r="F640" s="206">
        <f t="shared" si="8"/>
        <v>841194.25</v>
      </c>
      <c r="G640" s="209" t="s">
        <v>1237</v>
      </c>
    </row>
    <row r="641" spans="1:7" s="74" customFormat="1" ht="12.75">
      <c r="A641" s="205" t="s">
        <v>1217</v>
      </c>
      <c r="B641" s="94">
        <v>3000</v>
      </c>
      <c r="C641" s="94" t="s">
        <v>1010</v>
      </c>
      <c r="D641" s="94" t="s">
        <v>20</v>
      </c>
      <c r="E641" s="94" t="s">
        <v>1258</v>
      </c>
      <c r="F641" s="206">
        <f t="shared" si="8"/>
        <v>844194.25</v>
      </c>
      <c r="G641" s="209" t="s">
        <v>1238</v>
      </c>
    </row>
    <row r="642" spans="1:7" s="74" customFormat="1" ht="12.75">
      <c r="A642" s="205" t="s">
        <v>1217</v>
      </c>
      <c r="B642" s="94">
        <v>1000</v>
      </c>
      <c r="C642" s="94" t="s">
        <v>61</v>
      </c>
      <c r="D642" s="94" t="s">
        <v>20</v>
      </c>
      <c r="E642" s="94"/>
      <c r="F642" s="206">
        <f t="shared" si="8"/>
        <v>845194.25</v>
      </c>
      <c r="G642" s="209" t="s">
        <v>298</v>
      </c>
    </row>
    <row r="643" spans="1:7" s="74" customFormat="1" ht="12.75">
      <c r="A643" s="205" t="s">
        <v>1217</v>
      </c>
      <c r="B643" s="94">
        <v>1350</v>
      </c>
      <c r="C643" s="94" t="s">
        <v>1072</v>
      </c>
      <c r="D643" s="94" t="s">
        <v>20</v>
      </c>
      <c r="E643" s="94" t="s">
        <v>871</v>
      </c>
      <c r="F643" s="206">
        <f t="shared" si="8"/>
        <v>846544.25</v>
      </c>
      <c r="G643" s="209" t="s">
        <v>1022</v>
      </c>
    </row>
    <row r="644" spans="1:7" s="74" customFormat="1" ht="12.75">
      <c r="A644" s="205" t="s">
        <v>1217</v>
      </c>
      <c r="B644" s="94">
        <v>188</v>
      </c>
      <c r="C644" s="94" t="s">
        <v>408</v>
      </c>
      <c r="D644" s="94" t="s">
        <v>21</v>
      </c>
      <c r="E644" s="94" t="s">
        <v>1259</v>
      </c>
      <c r="F644" s="206">
        <f t="shared" si="8"/>
        <v>846732.25</v>
      </c>
      <c r="G644" s="209" t="s">
        <v>291</v>
      </c>
    </row>
    <row r="645" spans="1:7" s="74" customFormat="1" ht="12.75">
      <c r="A645" s="205" t="s">
        <v>1217</v>
      </c>
      <c r="B645" s="94">
        <v>197</v>
      </c>
      <c r="C645" s="94" t="s">
        <v>798</v>
      </c>
      <c r="D645" s="94" t="s">
        <v>21</v>
      </c>
      <c r="E645" s="94" t="s">
        <v>1259</v>
      </c>
      <c r="F645" s="206">
        <f aca="true" t="shared" si="9" ref="F645:F680">F644+B645</f>
        <v>846929.25</v>
      </c>
      <c r="G645" s="209" t="s">
        <v>365</v>
      </c>
    </row>
    <row r="646" spans="1:7" s="74" customFormat="1" ht="12.75">
      <c r="A646" s="205" t="s">
        <v>1217</v>
      </c>
      <c r="B646" s="94">
        <v>140</v>
      </c>
      <c r="C646" s="94" t="s">
        <v>1267</v>
      </c>
      <c r="D646" s="94" t="s">
        <v>885</v>
      </c>
      <c r="E646" s="94" t="s">
        <v>1198</v>
      </c>
      <c r="F646" s="206">
        <f t="shared" si="9"/>
        <v>847069.25</v>
      </c>
      <c r="G646" s="209"/>
    </row>
    <row r="647" spans="1:7" s="74" customFormat="1" ht="12.75">
      <c r="A647" s="205" t="s">
        <v>1217</v>
      </c>
      <c r="B647" s="94">
        <v>300</v>
      </c>
      <c r="C647" s="94" t="s">
        <v>1199</v>
      </c>
      <c r="D647" s="94" t="s">
        <v>885</v>
      </c>
      <c r="E647" s="94" t="s">
        <v>280</v>
      </c>
      <c r="F647" s="206">
        <f t="shared" si="9"/>
        <v>847369.25</v>
      </c>
      <c r="G647" s="209"/>
    </row>
    <row r="648" spans="1:7" s="74" customFormat="1" ht="12.75">
      <c r="A648" s="205" t="s">
        <v>1217</v>
      </c>
      <c r="B648" s="94">
        <v>1000</v>
      </c>
      <c r="C648" s="94"/>
      <c r="D648" s="94" t="s">
        <v>145</v>
      </c>
      <c r="E648" s="94"/>
      <c r="F648" s="206">
        <f t="shared" si="9"/>
        <v>848369.25</v>
      </c>
      <c r="G648" s="209"/>
    </row>
    <row r="649" spans="1:7" ht="12.75">
      <c r="A649" s="150" t="s">
        <v>1220</v>
      </c>
      <c r="B649" s="30">
        <v>150</v>
      </c>
      <c r="C649" s="30"/>
      <c r="D649" s="30" t="s">
        <v>145</v>
      </c>
      <c r="E649" s="30" t="s">
        <v>758</v>
      </c>
      <c r="F649" s="211">
        <f t="shared" si="9"/>
        <v>848519.25</v>
      </c>
      <c r="G649" s="72"/>
    </row>
    <row r="650" spans="1:7" ht="12.75">
      <c r="A650" s="150" t="s">
        <v>1220</v>
      </c>
      <c r="B650" s="30">
        <v>100</v>
      </c>
      <c r="C650" s="30"/>
      <c r="D650" s="30" t="s">
        <v>145</v>
      </c>
      <c r="E650" s="30"/>
      <c r="F650" s="211">
        <f t="shared" si="9"/>
        <v>848619.25</v>
      </c>
      <c r="G650" s="72"/>
    </row>
    <row r="651" spans="1:7" ht="12.75">
      <c r="A651" s="150" t="s">
        <v>1220</v>
      </c>
      <c r="B651" s="30">
        <v>500</v>
      </c>
      <c r="C651" s="30" t="s">
        <v>1260</v>
      </c>
      <c r="D651" s="30" t="s">
        <v>145</v>
      </c>
      <c r="E651" s="30" t="s">
        <v>1259</v>
      </c>
      <c r="F651" s="211">
        <f t="shared" si="9"/>
        <v>849119.25</v>
      </c>
      <c r="G651" s="72"/>
    </row>
    <row r="652" spans="1:7" ht="12.75">
      <c r="A652" s="150" t="s">
        <v>1220</v>
      </c>
      <c r="B652" s="30">
        <v>200</v>
      </c>
      <c r="C652" s="30" t="s">
        <v>1125</v>
      </c>
      <c r="D652" s="30" t="s">
        <v>145</v>
      </c>
      <c r="E652" s="30" t="s">
        <v>88</v>
      </c>
      <c r="F652" s="211">
        <f t="shared" si="9"/>
        <v>849319.25</v>
      </c>
      <c r="G652" s="72"/>
    </row>
    <row r="653" spans="1:7" ht="12.75">
      <c r="A653" s="150" t="s">
        <v>1220</v>
      </c>
      <c r="B653" s="30">
        <v>50</v>
      </c>
      <c r="C653" s="30" t="s">
        <v>1315</v>
      </c>
      <c r="D653" s="30" t="s">
        <v>145</v>
      </c>
      <c r="E653" s="30" t="s">
        <v>758</v>
      </c>
      <c r="F653" s="211">
        <f t="shared" si="9"/>
        <v>849369.25</v>
      </c>
      <c r="G653" s="72"/>
    </row>
    <row r="654" spans="1:7" ht="12.75">
      <c r="A654" s="150" t="s">
        <v>1220</v>
      </c>
      <c r="B654" s="30">
        <v>50</v>
      </c>
      <c r="C654" s="30" t="s">
        <v>1315</v>
      </c>
      <c r="D654" s="30" t="s">
        <v>145</v>
      </c>
      <c r="E654" s="30" t="s">
        <v>1259</v>
      </c>
      <c r="F654" s="211">
        <f t="shared" si="9"/>
        <v>849419.25</v>
      </c>
      <c r="G654" s="72"/>
    </row>
    <row r="655" spans="1:7" ht="12.75">
      <c r="A655" s="150" t="s">
        <v>1220</v>
      </c>
      <c r="B655" s="30">
        <v>250</v>
      </c>
      <c r="C655" s="30" t="s">
        <v>1364</v>
      </c>
      <c r="D655" s="30" t="s">
        <v>145</v>
      </c>
      <c r="E655" s="30" t="s">
        <v>88</v>
      </c>
      <c r="F655" s="211">
        <f t="shared" si="9"/>
        <v>849669.25</v>
      </c>
      <c r="G655" s="72"/>
    </row>
    <row r="656" spans="1:7" ht="12.75">
      <c r="A656" s="150" t="s">
        <v>1220</v>
      </c>
      <c r="B656" s="30">
        <v>195</v>
      </c>
      <c r="C656" s="30"/>
      <c r="D656" s="30" t="s">
        <v>21</v>
      </c>
      <c r="E656" s="30"/>
      <c r="F656" s="211">
        <f t="shared" si="9"/>
        <v>849864.25</v>
      </c>
      <c r="G656" s="72" t="s">
        <v>291</v>
      </c>
    </row>
    <row r="657" spans="1:7" ht="12.75">
      <c r="A657" s="150" t="s">
        <v>1220</v>
      </c>
      <c r="B657" s="30">
        <v>200</v>
      </c>
      <c r="C657" s="200" t="s">
        <v>1334</v>
      </c>
      <c r="D657" s="30" t="s">
        <v>21</v>
      </c>
      <c r="E657" s="30" t="s">
        <v>88</v>
      </c>
      <c r="F657" s="211">
        <f t="shared" si="9"/>
        <v>850064.25</v>
      </c>
      <c r="G657" s="72" t="s">
        <v>1223</v>
      </c>
    </row>
    <row r="658" spans="1:7" ht="12.75">
      <c r="A658" s="150" t="s">
        <v>1220</v>
      </c>
      <c r="B658" s="30">
        <v>100</v>
      </c>
      <c r="C658" s="200" t="s">
        <v>1361</v>
      </c>
      <c r="D658" s="30" t="s">
        <v>21</v>
      </c>
      <c r="E658" s="30" t="s">
        <v>88</v>
      </c>
      <c r="F658" s="211">
        <f t="shared" si="9"/>
        <v>850164.25</v>
      </c>
      <c r="G658" s="72" t="s">
        <v>148</v>
      </c>
    </row>
    <row r="659" spans="1:7" ht="12.75">
      <c r="A659" s="150" t="s">
        <v>1220</v>
      </c>
      <c r="B659" s="30">
        <v>500</v>
      </c>
      <c r="C659" s="229" t="s">
        <v>1365</v>
      </c>
      <c r="D659" s="30" t="s">
        <v>1366</v>
      </c>
      <c r="E659" s="30" t="s">
        <v>88</v>
      </c>
      <c r="F659" s="211">
        <f t="shared" si="9"/>
        <v>850664.25</v>
      </c>
      <c r="G659" s="72"/>
    </row>
    <row r="660" spans="1:7" ht="12.75">
      <c r="A660" s="150" t="s">
        <v>1220</v>
      </c>
      <c r="B660" s="30">
        <v>200</v>
      </c>
      <c r="C660" s="30"/>
      <c r="D660" s="30" t="s">
        <v>885</v>
      </c>
      <c r="E660" s="30"/>
      <c r="F660" s="211">
        <f t="shared" si="9"/>
        <v>850864.25</v>
      </c>
      <c r="G660" s="72"/>
    </row>
    <row r="661" spans="1:7" ht="12.75">
      <c r="A661" s="150" t="s">
        <v>1220</v>
      </c>
      <c r="B661" s="30">
        <v>276</v>
      </c>
      <c r="C661" s="30" t="s">
        <v>1158</v>
      </c>
      <c r="D661" s="30" t="s">
        <v>885</v>
      </c>
      <c r="E661" s="30" t="s">
        <v>1198</v>
      </c>
      <c r="F661" s="211">
        <f t="shared" si="9"/>
        <v>851140.25</v>
      </c>
      <c r="G661" s="72"/>
    </row>
    <row r="662" spans="1:7" ht="12.75">
      <c r="A662" s="150" t="s">
        <v>1220</v>
      </c>
      <c r="B662" s="30">
        <v>500</v>
      </c>
      <c r="C662" s="30" t="s">
        <v>1222</v>
      </c>
      <c r="D662" s="30" t="s">
        <v>20</v>
      </c>
      <c r="E662" s="30" t="s">
        <v>88</v>
      </c>
      <c r="F662" s="211">
        <f t="shared" si="9"/>
        <v>851640.25</v>
      </c>
      <c r="G662" s="72" t="s">
        <v>1236</v>
      </c>
    </row>
    <row r="663" spans="1:7" ht="12.75">
      <c r="A663" s="150" t="s">
        <v>1220</v>
      </c>
      <c r="B663" s="30">
        <v>300</v>
      </c>
      <c r="C663" s="30" t="s">
        <v>1362</v>
      </c>
      <c r="D663" s="30" t="s">
        <v>20</v>
      </c>
      <c r="E663" s="30" t="s">
        <v>88</v>
      </c>
      <c r="F663" s="211">
        <f t="shared" si="9"/>
        <v>851940.25</v>
      </c>
      <c r="G663" s="72" t="s">
        <v>1239</v>
      </c>
    </row>
    <row r="664" spans="1:7" ht="12.75">
      <c r="A664" s="150" t="s">
        <v>1220</v>
      </c>
      <c r="B664" s="30">
        <v>100</v>
      </c>
      <c r="C664" s="30" t="s">
        <v>1146</v>
      </c>
      <c r="D664" s="30" t="s">
        <v>20</v>
      </c>
      <c r="E664" s="30" t="s">
        <v>88</v>
      </c>
      <c r="F664" s="211">
        <f t="shared" si="9"/>
        <v>852040.25</v>
      </c>
      <c r="G664" s="72" t="s">
        <v>1131</v>
      </c>
    </row>
    <row r="665" spans="1:7" ht="25.5">
      <c r="A665" s="150" t="s">
        <v>1220</v>
      </c>
      <c r="B665" s="30">
        <v>400</v>
      </c>
      <c r="C665" s="228" t="s">
        <v>1360</v>
      </c>
      <c r="D665" s="30" t="s">
        <v>20</v>
      </c>
      <c r="E665" s="30" t="s">
        <v>88</v>
      </c>
      <c r="F665" s="211">
        <f t="shared" si="9"/>
        <v>852440.25</v>
      </c>
      <c r="G665" s="72" t="s">
        <v>1240</v>
      </c>
    </row>
    <row r="666" spans="1:7" ht="12.75">
      <c r="A666" s="150" t="s">
        <v>1220</v>
      </c>
      <c r="B666" s="30">
        <v>400</v>
      </c>
      <c r="C666" s="30" t="s">
        <v>1363</v>
      </c>
      <c r="D666" s="30" t="s">
        <v>20</v>
      </c>
      <c r="E666" s="30" t="s">
        <v>88</v>
      </c>
      <c r="F666" s="211">
        <f t="shared" si="9"/>
        <v>852840.25</v>
      </c>
      <c r="G666" s="72" t="s">
        <v>1241</v>
      </c>
    </row>
    <row r="667" spans="1:7" s="74" customFormat="1" ht="12.75">
      <c r="A667" s="205" t="s">
        <v>1224</v>
      </c>
      <c r="B667" s="94">
        <v>100</v>
      </c>
      <c r="C667" s="94" t="s">
        <v>1367</v>
      </c>
      <c r="D667" s="94" t="s">
        <v>20</v>
      </c>
      <c r="E667" s="94" t="s">
        <v>88</v>
      </c>
      <c r="F667" s="206">
        <f t="shared" si="9"/>
        <v>852940.25</v>
      </c>
      <c r="G667" s="209" t="s">
        <v>1242</v>
      </c>
    </row>
    <row r="668" spans="1:7" s="74" customFormat="1" ht="12.75">
      <c r="A668" s="205" t="s">
        <v>1224</v>
      </c>
      <c r="B668" s="94">
        <v>100</v>
      </c>
      <c r="C668" s="94" t="s">
        <v>1262</v>
      </c>
      <c r="D668" s="94" t="s">
        <v>20</v>
      </c>
      <c r="E668" s="94" t="s">
        <v>160</v>
      </c>
      <c r="F668" s="206">
        <f t="shared" si="9"/>
        <v>853040.25</v>
      </c>
      <c r="G668" s="209" t="s">
        <v>1243</v>
      </c>
    </row>
    <row r="669" spans="1:7" s="74" customFormat="1" ht="12.75">
      <c r="A669" s="205" t="s">
        <v>1224</v>
      </c>
      <c r="B669" s="94">
        <v>500</v>
      </c>
      <c r="C669" s="94" t="s">
        <v>608</v>
      </c>
      <c r="D669" s="94" t="s">
        <v>20</v>
      </c>
      <c r="E669" s="94" t="s">
        <v>160</v>
      </c>
      <c r="F669" s="206">
        <f t="shared" si="9"/>
        <v>853540.25</v>
      </c>
      <c r="G669" s="209" t="s">
        <v>295</v>
      </c>
    </row>
    <row r="670" spans="1:7" s="74" customFormat="1" ht="12.75">
      <c r="A670" s="205" t="s">
        <v>1224</v>
      </c>
      <c r="B670" s="94">
        <v>500</v>
      </c>
      <c r="C670" s="94" t="s">
        <v>1261</v>
      </c>
      <c r="D670" s="94" t="s">
        <v>20</v>
      </c>
      <c r="E670" s="94" t="s">
        <v>160</v>
      </c>
      <c r="F670" s="206">
        <f t="shared" si="9"/>
        <v>854040.25</v>
      </c>
      <c r="G670" s="209" t="s">
        <v>1244</v>
      </c>
    </row>
    <row r="671" spans="1:7" s="74" customFormat="1" ht="12.75">
      <c r="A671" s="205" t="s">
        <v>1224</v>
      </c>
      <c r="B671" s="94">
        <v>300</v>
      </c>
      <c r="C671" s="94" t="s">
        <v>1369</v>
      </c>
      <c r="D671" s="94" t="s">
        <v>20</v>
      </c>
      <c r="E671" s="94" t="s">
        <v>88</v>
      </c>
      <c r="F671" s="206">
        <f t="shared" si="9"/>
        <v>854340.25</v>
      </c>
      <c r="G671" s="209" t="s">
        <v>1241</v>
      </c>
    </row>
    <row r="672" spans="1:7" s="74" customFormat="1" ht="12.75">
      <c r="A672" s="205" t="s">
        <v>1224</v>
      </c>
      <c r="B672" s="94">
        <v>500</v>
      </c>
      <c r="C672" s="94" t="s">
        <v>1354</v>
      </c>
      <c r="D672" s="94" t="s">
        <v>20</v>
      </c>
      <c r="E672" s="94"/>
      <c r="F672" s="206">
        <f t="shared" si="9"/>
        <v>854840.25</v>
      </c>
      <c r="G672" s="209" t="s">
        <v>1245</v>
      </c>
    </row>
    <row r="673" spans="1:7" s="74" customFormat="1" ht="12.75">
      <c r="A673" s="205" t="s">
        <v>1224</v>
      </c>
      <c r="B673" s="94">
        <v>500</v>
      </c>
      <c r="C673" s="94" t="s">
        <v>419</v>
      </c>
      <c r="D673" s="94" t="s">
        <v>20</v>
      </c>
      <c r="E673" s="94"/>
      <c r="F673" s="206">
        <f t="shared" si="9"/>
        <v>855340.25</v>
      </c>
      <c r="G673" s="209" t="s">
        <v>331</v>
      </c>
    </row>
    <row r="674" spans="1:7" s="74" customFormat="1" ht="12.75">
      <c r="A674" s="205" t="s">
        <v>1224</v>
      </c>
      <c r="B674" s="94">
        <v>1200</v>
      </c>
      <c r="C674" s="94"/>
      <c r="D674" s="94" t="s">
        <v>20</v>
      </c>
      <c r="E674" s="94"/>
      <c r="F674" s="206">
        <f t="shared" si="9"/>
        <v>856540.25</v>
      </c>
      <c r="G674" s="209" t="s">
        <v>1279</v>
      </c>
    </row>
    <row r="675" spans="1:7" s="74" customFormat="1" ht="12.75">
      <c r="A675" s="205" t="s">
        <v>1224</v>
      </c>
      <c r="B675" s="94">
        <v>1000</v>
      </c>
      <c r="C675" s="94" t="s">
        <v>1280</v>
      </c>
      <c r="D675" s="94" t="s">
        <v>20</v>
      </c>
      <c r="E675" s="94" t="s">
        <v>160</v>
      </c>
      <c r="F675" s="206">
        <f t="shared" si="9"/>
        <v>857540.25</v>
      </c>
      <c r="G675" s="209" t="s">
        <v>1281</v>
      </c>
    </row>
    <row r="676" spans="1:7" s="74" customFormat="1" ht="12.75">
      <c r="A676" s="205" t="s">
        <v>1224</v>
      </c>
      <c r="B676" s="94">
        <v>200</v>
      </c>
      <c r="C676" s="94" t="s">
        <v>913</v>
      </c>
      <c r="D676" s="94" t="s">
        <v>20</v>
      </c>
      <c r="E676" s="94" t="s">
        <v>88</v>
      </c>
      <c r="F676" s="206">
        <f t="shared" si="9"/>
        <v>857740.25</v>
      </c>
      <c r="G676" s="209" t="s">
        <v>723</v>
      </c>
    </row>
    <row r="677" spans="1:7" s="74" customFormat="1" ht="12.75">
      <c r="A677" s="205" t="s">
        <v>1224</v>
      </c>
      <c r="B677" s="94">
        <v>500</v>
      </c>
      <c r="C677" s="94"/>
      <c r="D677" s="94" t="s">
        <v>885</v>
      </c>
      <c r="E677" s="94"/>
      <c r="F677" s="206">
        <f t="shared" si="9"/>
        <v>858240.25</v>
      </c>
      <c r="G677" s="209"/>
    </row>
    <row r="678" spans="1:7" s="74" customFormat="1" ht="12.75">
      <c r="A678" s="205" t="s">
        <v>1224</v>
      </c>
      <c r="B678" s="94">
        <v>185</v>
      </c>
      <c r="C678" s="94"/>
      <c r="D678" s="94" t="s">
        <v>885</v>
      </c>
      <c r="E678" s="94"/>
      <c r="F678" s="206">
        <f t="shared" si="9"/>
        <v>858425.25</v>
      </c>
      <c r="G678" s="209"/>
    </row>
    <row r="679" spans="1:7" s="74" customFormat="1" ht="12.75">
      <c r="A679" s="205" t="s">
        <v>1224</v>
      </c>
      <c r="B679" s="94">
        <v>115</v>
      </c>
      <c r="C679" s="94"/>
      <c r="D679" s="94" t="s">
        <v>885</v>
      </c>
      <c r="E679" s="94"/>
      <c r="F679" s="206">
        <f t="shared" si="9"/>
        <v>858540.25</v>
      </c>
      <c r="G679" s="209"/>
    </row>
    <row r="680" spans="1:7" s="74" customFormat="1" ht="12.75">
      <c r="A680" s="205" t="s">
        <v>1224</v>
      </c>
      <c r="B680" s="94">
        <v>500</v>
      </c>
      <c r="C680" s="94"/>
      <c r="D680" s="94" t="s">
        <v>885</v>
      </c>
      <c r="E680" s="94"/>
      <c r="F680" s="206">
        <f t="shared" si="9"/>
        <v>859040.25</v>
      </c>
      <c r="G680" s="209"/>
    </row>
    <row r="681" spans="1:7" s="74" customFormat="1" ht="12.75">
      <c r="A681" s="205" t="s">
        <v>1224</v>
      </c>
      <c r="B681" s="94">
        <v>200</v>
      </c>
      <c r="C681" s="94"/>
      <c r="D681" s="94" t="s">
        <v>885</v>
      </c>
      <c r="E681" s="94"/>
      <c r="F681" s="206">
        <f aca="true" t="shared" si="10" ref="F681:F686">F680+B681</f>
        <v>859240.25</v>
      </c>
      <c r="G681" s="209"/>
    </row>
    <row r="682" spans="1:7" s="74" customFormat="1" ht="12.75">
      <c r="A682" s="205" t="s">
        <v>1224</v>
      </c>
      <c r="B682" s="94">
        <v>500</v>
      </c>
      <c r="C682" s="94" t="s">
        <v>1370</v>
      </c>
      <c r="D682" s="94" t="s">
        <v>1366</v>
      </c>
      <c r="E682" s="94" t="s">
        <v>88</v>
      </c>
      <c r="F682" s="206">
        <f t="shared" si="10"/>
        <v>859740.25</v>
      </c>
      <c r="G682" s="209"/>
    </row>
    <row r="683" spans="1:7" s="74" customFormat="1" ht="12.75">
      <c r="A683" s="205" t="s">
        <v>1224</v>
      </c>
      <c r="B683" s="94">
        <v>250</v>
      </c>
      <c r="C683" s="94" t="s">
        <v>1371</v>
      </c>
      <c r="D683" s="94" t="s">
        <v>1366</v>
      </c>
      <c r="E683" s="94" t="s">
        <v>88</v>
      </c>
      <c r="F683" s="206">
        <f t="shared" si="10"/>
        <v>859990.25</v>
      </c>
      <c r="G683" s="209"/>
    </row>
    <row r="684" spans="1:7" s="74" customFormat="1" ht="12.75">
      <c r="A684" s="205" t="s">
        <v>1224</v>
      </c>
      <c r="B684" s="94">
        <v>300</v>
      </c>
      <c r="C684" s="94" t="s">
        <v>1368</v>
      </c>
      <c r="D684" s="94" t="s">
        <v>145</v>
      </c>
      <c r="E684" s="94" t="s">
        <v>88</v>
      </c>
      <c r="F684" s="206">
        <f t="shared" si="10"/>
        <v>860290.25</v>
      </c>
      <c r="G684" s="209"/>
    </row>
    <row r="685" spans="1:7" s="74" customFormat="1" ht="12.75">
      <c r="A685" s="205" t="s">
        <v>1224</v>
      </c>
      <c r="B685" s="94">
        <v>500</v>
      </c>
      <c r="C685" s="94"/>
      <c r="D685" s="94" t="s">
        <v>145</v>
      </c>
      <c r="E685" s="94" t="s">
        <v>160</v>
      </c>
      <c r="F685" s="206">
        <f t="shared" si="10"/>
        <v>860790.25</v>
      </c>
      <c r="G685" s="209"/>
    </row>
    <row r="686" spans="1:7" s="74" customFormat="1" ht="12.75">
      <c r="A686" s="205" t="s">
        <v>1224</v>
      </c>
      <c r="B686" s="94">
        <v>2000</v>
      </c>
      <c r="C686" s="94"/>
      <c r="D686" s="94" t="s">
        <v>145</v>
      </c>
      <c r="E686" s="94"/>
      <c r="F686" s="206">
        <f t="shared" si="10"/>
        <v>862790.25</v>
      </c>
      <c r="G686" s="209"/>
    </row>
    <row r="687" spans="1:7" s="74" customFormat="1" ht="12.75">
      <c r="A687" s="205" t="s">
        <v>1224</v>
      </c>
      <c r="B687" s="94">
        <v>495</v>
      </c>
      <c r="C687" s="94"/>
      <c r="D687" s="94" t="s">
        <v>21</v>
      </c>
      <c r="E687" s="94"/>
      <c r="F687" s="206">
        <f aca="true" t="shared" si="11" ref="F687:F699">F686+B687</f>
        <v>863285.25</v>
      </c>
      <c r="G687" s="209" t="s">
        <v>291</v>
      </c>
    </row>
    <row r="688" spans="1:7" s="74" customFormat="1" ht="12.75">
      <c r="A688" s="205" t="s">
        <v>1224</v>
      </c>
      <c r="B688" s="94">
        <v>1003</v>
      </c>
      <c r="C688" s="94" t="s">
        <v>912</v>
      </c>
      <c r="D688" s="94" t="s">
        <v>21</v>
      </c>
      <c r="E688" s="94" t="s">
        <v>88</v>
      </c>
      <c r="F688" s="206">
        <f t="shared" si="11"/>
        <v>864288.25</v>
      </c>
      <c r="G688" s="209" t="s">
        <v>704</v>
      </c>
    </row>
    <row r="689" spans="1:7" s="74" customFormat="1" ht="12.75">
      <c r="A689" s="205" t="s">
        <v>1224</v>
      </c>
      <c r="B689" s="94">
        <v>500</v>
      </c>
      <c r="C689" s="94" t="s">
        <v>591</v>
      </c>
      <c r="D689" s="94" t="s">
        <v>21</v>
      </c>
      <c r="E689" s="94" t="s">
        <v>88</v>
      </c>
      <c r="F689" s="206">
        <f t="shared" si="11"/>
        <v>864788.25</v>
      </c>
      <c r="G689" s="209" t="s">
        <v>1271</v>
      </c>
    </row>
    <row r="690" spans="1:7" s="74" customFormat="1" ht="12.75">
      <c r="A690" s="205" t="s">
        <v>1224</v>
      </c>
      <c r="B690" s="94">
        <v>300</v>
      </c>
      <c r="C690" s="94"/>
      <c r="D690" s="94" t="s">
        <v>21</v>
      </c>
      <c r="E690" s="94"/>
      <c r="F690" s="206">
        <f t="shared" si="11"/>
        <v>865088.25</v>
      </c>
      <c r="G690" s="209" t="s">
        <v>148</v>
      </c>
    </row>
    <row r="691" spans="1:7" s="74" customFormat="1" ht="12.75">
      <c r="A691" s="205" t="s">
        <v>1224</v>
      </c>
      <c r="B691" s="94">
        <v>250</v>
      </c>
      <c r="C691" s="94"/>
      <c r="D691" s="94" t="s">
        <v>21</v>
      </c>
      <c r="E691" s="94"/>
      <c r="F691" s="206">
        <f t="shared" si="11"/>
        <v>865338.25</v>
      </c>
      <c r="G691" s="209" t="s">
        <v>1272</v>
      </c>
    </row>
    <row r="692" spans="1:7" s="74" customFormat="1" ht="12.75">
      <c r="A692" s="205" t="s">
        <v>1224</v>
      </c>
      <c r="B692" s="94">
        <v>493</v>
      </c>
      <c r="C692" s="94"/>
      <c r="D692" s="94" t="s">
        <v>21</v>
      </c>
      <c r="E692" s="94"/>
      <c r="F692" s="206">
        <f t="shared" si="11"/>
        <v>865831.25</v>
      </c>
      <c r="G692" s="209" t="s">
        <v>291</v>
      </c>
    </row>
    <row r="693" spans="1:7" s="74" customFormat="1" ht="12.75">
      <c r="A693" s="205" t="s">
        <v>1492</v>
      </c>
      <c r="B693" s="94">
        <v>35000</v>
      </c>
      <c r="C693" s="94" t="s">
        <v>744</v>
      </c>
      <c r="D693" s="94" t="s">
        <v>154</v>
      </c>
      <c r="E693" s="94"/>
      <c r="F693" s="206">
        <f t="shared" si="11"/>
        <v>900831.25</v>
      </c>
      <c r="G693" s="209"/>
    </row>
    <row r="694" spans="1:7" s="23" customFormat="1" ht="12.75">
      <c r="A694" s="150" t="s">
        <v>1274</v>
      </c>
      <c r="B694" s="30">
        <v>293</v>
      </c>
      <c r="C694" s="30" t="s">
        <v>1334</v>
      </c>
      <c r="D694" s="30" t="s">
        <v>21</v>
      </c>
      <c r="E694" s="30" t="s">
        <v>160</v>
      </c>
      <c r="F694" s="206">
        <f t="shared" si="11"/>
        <v>901124.25</v>
      </c>
      <c r="G694" s="72" t="s">
        <v>291</v>
      </c>
    </row>
    <row r="695" spans="1:7" s="23" customFormat="1" ht="12.75">
      <c r="A695" s="150" t="s">
        <v>1274</v>
      </c>
      <c r="B695" s="30">
        <v>400</v>
      </c>
      <c r="C695" s="30" t="s">
        <v>1335</v>
      </c>
      <c r="D695" s="30" t="s">
        <v>21</v>
      </c>
      <c r="E695" s="30" t="s">
        <v>88</v>
      </c>
      <c r="F695" s="206">
        <f t="shared" si="11"/>
        <v>901524.25</v>
      </c>
      <c r="G695" s="72" t="s">
        <v>148</v>
      </c>
    </row>
    <row r="696" spans="1:7" s="23" customFormat="1" ht="12.75">
      <c r="A696" s="150" t="s">
        <v>1274</v>
      </c>
      <c r="B696" s="30">
        <v>92</v>
      </c>
      <c r="C696" s="30"/>
      <c r="D696" s="30" t="s">
        <v>885</v>
      </c>
      <c r="E696" s="30"/>
      <c r="F696" s="206">
        <f t="shared" si="11"/>
        <v>901616.25</v>
      </c>
      <c r="G696" s="72"/>
    </row>
    <row r="697" spans="1:7" s="23" customFormat="1" ht="12.75">
      <c r="A697" s="150" t="s">
        <v>1274</v>
      </c>
      <c r="B697" s="30">
        <v>330</v>
      </c>
      <c r="C697" s="30" t="s">
        <v>1372</v>
      </c>
      <c r="D697" s="30" t="s">
        <v>145</v>
      </c>
      <c r="E697" s="30" t="s">
        <v>88</v>
      </c>
      <c r="F697" s="206">
        <f t="shared" si="11"/>
        <v>901946.25</v>
      </c>
      <c r="G697" s="72"/>
    </row>
    <row r="698" spans="1:7" s="23" customFormat="1" ht="12.75">
      <c r="A698" s="150" t="s">
        <v>1274</v>
      </c>
      <c r="B698" s="30">
        <v>50</v>
      </c>
      <c r="C698" s="30"/>
      <c r="D698" s="30" t="s">
        <v>145</v>
      </c>
      <c r="E698" s="30"/>
      <c r="F698" s="206">
        <f t="shared" si="11"/>
        <v>901996.25</v>
      </c>
      <c r="G698" s="72"/>
    </row>
    <row r="699" spans="1:7" s="23" customFormat="1" ht="12.75">
      <c r="A699" s="150" t="s">
        <v>1274</v>
      </c>
      <c r="B699" s="30">
        <v>300</v>
      </c>
      <c r="C699" s="30" t="s">
        <v>1282</v>
      </c>
      <c r="D699" s="30" t="s">
        <v>20</v>
      </c>
      <c r="E699" s="30" t="s">
        <v>428</v>
      </c>
      <c r="F699" s="206">
        <f t="shared" si="11"/>
        <v>902296.25</v>
      </c>
      <c r="G699" s="72" t="s">
        <v>1283</v>
      </c>
    </row>
    <row r="700" spans="1:7" s="23" customFormat="1" ht="12.75">
      <c r="A700" s="150" t="s">
        <v>1274</v>
      </c>
      <c r="B700" s="30">
        <v>1000</v>
      </c>
      <c r="C700" s="30"/>
      <c r="D700" s="30" t="s">
        <v>20</v>
      </c>
      <c r="E700" s="30"/>
      <c r="F700" s="206">
        <f aca="true" t="shared" si="12" ref="F700:F788">F699+B700</f>
        <v>903296.25</v>
      </c>
      <c r="G700" s="72" t="s">
        <v>718</v>
      </c>
    </row>
    <row r="701" spans="1:7" s="23" customFormat="1" ht="12.75">
      <c r="A701" s="150" t="s">
        <v>1274</v>
      </c>
      <c r="B701" s="30">
        <v>6000</v>
      </c>
      <c r="C701" s="30" t="s">
        <v>1285</v>
      </c>
      <c r="D701" s="30" t="s">
        <v>20</v>
      </c>
      <c r="E701" s="30"/>
      <c r="F701" s="206">
        <f t="shared" si="12"/>
        <v>909296.25</v>
      </c>
      <c r="G701" s="72" t="s">
        <v>1286</v>
      </c>
    </row>
    <row r="702" spans="1:7" s="23" customFormat="1" ht="12.75">
      <c r="A702" s="150" t="s">
        <v>1274</v>
      </c>
      <c r="B702" s="30">
        <v>3000</v>
      </c>
      <c r="C702" s="30" t="s">
        <v>1288</v>
      </c>
      <c r="D702" s="30" t="s">
        <v>20</v>
      </c>
      <c r="E702" s="30"/>
      <c r="F702" s="206">
        <f t="shared" si="12"/>
        <v>912296.25</v>
      </c>
      <c r="G702" s="72" t="s">
        <v>1287</v>
      </c>
    </row>
    <row r="703" spans="1:7" s="23" customFormat="1" ht="12.75">
      <c r="A703" s="150" t="s">
        <v>1274</v>
      </c>
      <c r="B703" s="30">
        <v>500</v>
      </c>
      <c r="C703" s="30" t="s">
        <v>1333</v>
      </c>
      <c r="D703" s="30" t="s">
        <v>20</v>
      </c>
      <c r="E703" s="30" t="s">
        <v>160</v>
      </c>
      <c r="F703" s="206">
        <f t="shared" si="12"/>
        <v>912796.25</v>
      </c>
      <c r="G703" s="72" t="s">
        <v>1289</v>
      </c>
    </row>
    <row r="704" spans="1:7" s="23" customFormat="1" ht="12.75">
      <c r="A704" s="150" t="s">
        <v>1274</v>
      </c>
      <c r="B704" s="30">
        <f>600-5</f>
        <v>595</v>
      </c>
      <c r="C704" s="30" t="s">
        <v>1473</v>
      </c>
      <c r="D704" s="30" t="s">
        <v>20</v>
      </c>
      <c r="E704" s="30" t="s">
        <v>1430</v>
      </c>
      <c r="F704" s="206">
        <f t="shared" si="12"/>
        <v>913391.25</v>
      </c>
      <c r="G704" s="72" t="s">
        <v>1290</v>
      </c>
    </row>
    <row r="705" spans="1:7" s="23" customFormat="1" ht="12.75">
      <c r="A705" s="150" t="s">
        <v>1274</v>
      </c>
      <c r="B705" s="30">
        <v>2000</v>
      </c>
      <c r="C705" s="30" t="s">
        <v>1342</v>
      </c>
      <c r="D705" s="30" t="s">
        <v>20</v>
      </c>
      <c r="E705" s="30" t="s">
        <v>87</v>
      </c>
      <c r="F705" s="206">
        <f t="shared" si="12"/>
        <v>915391.25</v>
      </c>
      <c r="G705" s="72" t="s">
        <v>1291</v>
      </c>
    </row>
    <row r="706" spans="1:7" s="23" customFormat="1" ht="12.75">
      <c r="A706" s="150" t="s">
        <v>1494</v>
      </c>
      <c r="B706" s="30">
        <v>605</v>
      </c>
      <c r="C706" s="30" t="s">
        <v>1578</v>
      </c>
      <c r="D706" s="30" t="s">
        <v>1579</v>
      </c>
      <c r="E706" s="30" t="s">
        <v>1430</v>
      </c>
      <c r="F706" s="206">
        <f t="shared" si="12"/>
        <v>915996.25</v>
      </c>
      <c r="G706" s="72"/>
    </row>
    <row r="707" spans="1:7" s="74" customFormat="1" ht="12.75">
      <c r="A707" s="205" t="s">
        <v>1275</v>
      </c>
      <c r="B707" s="94">
        <v>4500</v>
      </c>
      <c r="C707" s="94" t="s">
        <v>1292</v>
      </c>
      <c r="D707" s="94" t="s">
        <v>20</v>
      </c>
      <c r="E707" s="94" t="s">
        <v>160</v>
      </c>
      <c r="F707" s="206">
        <f t="shared" si="12"/>
        <v>920496.25</v>
      </c>
      <c r="G707" s="209" t="s">
        <v>941</v>
      </c>
    </row>
    <row r="708" spans="1:7" s="74" customFormat="1" ht="12.75">
      <c r="A708" s="205" t="s">
        <v>1275</v>
      </c>
      <c r="B708" s="94">
        <v>1500</v>
      </c>
      <c r="C708" s="94" t="s">
        <v>1293</v>
      </c>
      <c r="D708" s="94" t="s">
        <v>20</v>
      </c>
      <c r="E708" s="94" t="s">
        <v>88</v>
      </c>
      <c r="F708" s="206">
        <f t="shared" si="12"/>
        <v>921996.25</v>
      </c>
      <c r="G708" s="209" t="s">
        <v>789</v>
      </c>
    </row>
    <row r="709" spans="1:7" s="74" customFormat="1" ht="12.75">
      <c r="A709" s="205" t="s">
        <v>1275</v>
      </c>
      <c r="B709" s="94">
        <v>1000</v>
      </c>
      <c r="C709" s="94"/>
      <c r="D709" s="94" t="s">
        <v>20</v>
      </c>
      <c r="E709" s="94"/>
      <c r="F709" s="206">
        <f t="shared" si="12"/>
        <v>922996.25</v>
      </c>
      <c r="G709" s="209" t="s">
        <v>1008</v>
      </c>
    </row>
    <row r="710" spans="1:7" s="74" customFormat="1" ht="12.75">
      <c r="A710" s="205" t="s">
        <v>1275</v>
      </c>
      <c r="B710" s="94">
        <f>200-2</f>
        <v>198</v>
      </c>
      <c r="C710" s="94"/>
      <c r="D710" s="94" t="s">
        <v>20</v>
      </c>
      <c r="E710" s="94"/>
      <c r="F710" s="206">
        <f t="shared" si="12"/>
        <v>923194.25</v>
      </c>
      <c r="G710" s="209" t="s">
        <v>1294</v>
      </c>
    </row>
    <row r="711" spans="1:7" s="74" customFormat="1" ht="12.75">
      <c r="A711" s="205" t="s">
        <v>1275</v>
      </c>
      <c r="B711" s="94">
        <v>250</v>
      </c>
      <c r="C711" s="94" t="s">
        <v>1200</v>
      </c>
      <c r="D711" s="94" t="s">
        <v>885</v>
      </c>
      <c r="E711" s="94" t="s">
        <v>839</v>
      </c>
      <c r="F711" s="206">
        <f t="shared" si="12"/>
        <v>923444.25</v>
      </c>
      <c r="G711" s="209"/>
    </row>
    <row r="712" spans="1:7" s="74" customFormat="1" ht="12.75">
      <c r="A712" s="205" t="s">
        <v>1275</v>
      </c>
      <c r="B712" s="94">
        <v>260</v>
      </c>
      <c r="C712" s="94" t="s">
        <v>1343</v>
      </c>
      <c r="D712" s="94" t="s">
        <v>885</v>
      </c>
      <c r="E712" s="94" t="s">
        <v>160</v>
      </c>
      <c r="F712" s="206">
        <f t="shared" si="12"/>
        <v>923704.25</v>
      </c>
      <c r="G712" s="209"/>
    </row>
    <row r="713" spans="1:7" s="74" customFormat="1" ht="12.75">
      <c r="A713" s="205" t="s">
        <v>1275</v>
      </c>
      <c r="B713" s="94">
        <v>200</v>
      </c>
      <c r="C713" s="94" t="s">
        <v>1336</v>
      </c>
      <c r="D713" s="94" t="s">
        <v>21</v>
      </c>
      <c r="E713" s="94" t="s">
        <v>160</v>
      </c>
      <c r="F713" s="206">
        <f t="shared" si="12"/>
        <v>923904.25</v>
      </c>
      <c r="G713" s="209" t="s">
        <v>292</v>
      </c>
    </row>
    <row r="714" spans="1:7" s="74" customFormat="1" ht="12.75">
      <c r="A714" s="205" t="s">
        <v>1275</v>
      </c>
      <c r="B714" s="94">
        <v>650</v>
      </c>
      <c r="C714" s="94"/>
      <c r="D714" s="94" t="s">
        <v>21</v>
      </c>
      <c r="E714" s="94"/>
      <c r="F714" s="206">
        <f t="shared" si="12"/>
        <v>924554.25</v>
      </c>
      <c r="G714" s="209" t="s">
        <v>1273</v>
      </c>
    </row>
    <row r="715" spans="1:7" s="74" customFormat="1" ht="12.75">
      <c r="A715" s="205" t="s">
        <v>1275</v>
      </c>
      <c r="B715" s="94">
        <v>500</v>
      </c>
      <c r="C715" s="94" t="s">
        <v>1337</v>
      </c>
      <c r="D715" s="94" t="s">
        <v>21</v>
      </c>
      <c r="E715" s="94" t="s">
        <v>160</v>
      </c>
      <c r="F715" s="206">
        <f t="shared" si="12"/>
        <v>925054.25</v>
      </c>
      <c r="G715" s="209" t="s">
        <v>1179</v>
      </c>
    </row>
    <row r="716" spans="1:7" s="74" customFormat="1" ht="12.75">
      <c r="A716" s="205" t="s">
        <v>1275</v>
      </c>
      <c r="B716" s="94">
        <v>246</v>
      </c>
      <c r="C716" s="94" t="s">
        <v>958</v>
      </c>
      <c r="D716" s="94" t="s">
        <v>21</v>
      </c>
      <c r="E716" s="94" t="s">
        <v>160</v>
      </c>
      <c r="F716" s="206">
        <f t="shared" si="12"/>
        <v>925300.25</v>
      </c>
      <c r="G716" s="209" t="s">
        <v>365</v>
      </c>
    </row>
    <row r="717" spans="1:7" s="74" customFormat="1" ht="12.75">
      <c r="A717" s="205" t="s">
        <v>1275</v>
      </c>
      <c r="B717" s="94">
        <v>500</v>
      </c>
      <c r="C717" s="94"/>
      <c r="D717" s="94" t="s">
        <v>21</v>
      </c>
      <c r="E717" s="94"/>
      <c r="F717" s="206">
        <f t="shared" si="12"/>
        <v>925800.25</v>
      </c>
      <c r="G717" s="209" t="s">
        <v>270</v>
      </c>
    </row>
    <row r="718" spans="1:7" s="23" customFormat="1" ht="12.75">
      <c r="A718" s="150" t="s">
        <v>1276</v>
      </c>
      <c r="B718" s="30">
        <v>150</v>
      </c>
      <c r="C718" s="30" t="s">
        <v>1341</v>
      </c>
      <c r="D718" s="30" t="s">
        <v>20</v>
      </c>
      <c r="E718" s="30" t="s">
        <v>428</v>
      </c>
      <c r="F718" s="206">
        <f t="shared" si="12"/>
        <v>925950.25</v>
      </c>
      <c r="G718" s="72" t="s">
        <v>1295</v>
      </c>
    </row>
    <row r="719" spans="1:7" s="23" customFormat="1" ht="12.75">
      <c r="A719" s="150" t="s">
        <v>1276</v>
      </c>
      <c r="B719" s="30">
        <v>400</v>
      </c>
      <c r="C719" s="30" t="s">
        <v>573</v>
      </c>
      <c r="D719" s="30" t="s">
        <v>20</v>
      </c>
      <c r="E719" s="30" t="s">
        <v>160</v>
      </c>
      <c r="F719" s="206">
        <f t="shared" si="12"/>
        <v>926350.25</v>
      </c>
      <c r="G719" s="72" t="s">
        <v>385</v>
      </c>
    </row>
    <row r="720" spans="1:7" s="23" customFormat="1" ht="12.75">
      <c r="A720" s="150" t="s">
        <v>1276</v>
      </c>
      <c r="B720" s="30">
        <v>100</v>
      </c>
      <c r="C720" s="30"/>
      <c r="D720" s="30" t="s">
        <v>20</v>
      </c>
      <c r="E720" s="30"/>
      <c r="F720" s="206">
        <f t="shared" si="12"/>
        <v>926450.25</v>
      </c>
      <c r="G720" s="72" t="s">
        <v>1296</v>
      </c>
    </row>
    <row r="721" spans="1:7" s="23" customFormat="1" ht="12.75">
      <c r="A721" s="150" t="s">
        <v>1276</v>
      </c>
      <c r="B721" s="30">
        <v>2000</v>
      </c>
      <c r="C721" s="30" t="s">
        <v>1344</v>
      </c>
      <c r="D721" s="30" t="s">
        <v>20</v>
      </c>
      <c r="E721" s="30" t="s">
        <v>1345</v>
      </c>
      <c r="F721" s="206">
        <f t="shared" si="12"/>
        <v>928450.25</v>
      </c>
      <c r="G721" s="72" t="s">
        <v>278</v>
      </c>
    </row>
    <row r="722" spans="1:7" s="23" customFormat="1" ht="12.75">
      <c r="A722" s="150" t="s">
        <v>1276</v>
      </c>
      <c r="B722" s="30">
        <v>2000</v>
      </c>
      <c r="C722" s="30" t="s">
        <v>1338</v>
      </c>
      <c r="D722" s="30" t="s">
        <v>20</v>
      </c>
      <c r="E722" s="30" t="s">
        <v>277</v>
      </c>
      <c r="F722" s="206">
        <f t="shared" si="12"/>
        <v>930450.25</v>
      </c>
      <c r="G722" s="72" t="s">
        <v>1297</v>
      </c>
    </row>
    <row r="723" spans="1:7" s="23" customFormat="1" ht="12.75">
      <c r="A723" s="150" t="s">
        <v>1276</v>
      </c>
      <c r="B723" s="30">
        <v>1000</v>
      </c>
      <c r="C723" s="30" t="s">
        <v>1340</v>
      </c>
      <c r="D723" s="30" t="s">
        <v>20</v>
      </c>
      <c r="E723" s="30" t="s">
        <v>160</v>
      </c>
      <c r="F723" s="206">
        <f t="shared" si="12"/>
        <v>931450.25</v>
      </c>
      <c r="G723" s="72" t="s">
        <v>1298</v>
      </c>
    </row>
    <row r="724" spans="1:7" s="23" customFormat="1" ht="12.75">
      <c r="A724" s="150" t="s">
        <v>1276</v>
      </c>
      <c r="B724" s="30">
        <v>100</v>
      </c>
      <c r="C724" s="30"/>
      <c r="D724" s="30" t="s">
        <v>20</v>
      </c>
      <c r="E724" s="30"/>
      <c r="F724" s="206">
        <f t="shared" si="12"/>
        <v>931550.25</v>
      </c>
      <c r="G724" s="72" t="s">
        <v>1299</v>
      </c>
    </row>
    <row r="725" spans="1:7" s="23" customFormat="1" ht="12.75">
      <c r="A725" s="150" t="s">
        <v>1276</v>
      </c>
      <c r="B725" s="30">
        <v>1500</v>
      </c>
      <c r="C725" s="30" t="s">
        <v>1300</v>
      </c>
      <c r="D725" s="30" t="s">
        <v>20</v>
      </c>
      <c r="E725" s="30"/>
      <c r="F725" s="206">
        <f t="shared" si="12"/>
        <v>933050.25</v>
      </c>
      <c r="G725" s="72" t="s">
        <v>1301</v>
      </c>
    </row>
    <row r="726" spans="1:7" s="23" customFormat="1" ht="12.75">
      <c r="A726" s="150" t="s">
        <v>1276</v>
      </c>
      <c r="B726" s="30">
        <v>500</v>
      </c>
      <c r="C726" s="30" t="s">
        <v>1302</v>
      </c>
      <c r="D726" s="30" t="s">
        <v>20</v>
      </c>
      <c r="E726" s="30"/>
      <c r="F726" s="206">
        <f t="shared" si="12"/>
        <v>933550.25</v>
      </c>
      <c r="G726" s="72" t="s">
        <v>1303</v>
      </c>
    </row>
    <row r="727" spans="1:7" s="23" customFormat="1" ht="12.75">
      <c r="A727" s="150" t="s">
        <v>1276</v>
      </c>
      <c r="B727" s="30">
        <v>490</v>
      </c>
      <c r="C727" s="30"/>
      <c r="D727" s="30" t="s">
        <v>20</v>
      </c>
      <c r="E727" s="30"/>
      <c r="F727" s="206">
        <f t="shared" si="12"/>
        <v>934040.25</v>
      </c>
      <c r="G727" s="72"/>
    </row>
    <row r="728" spans="1:7" s="23" customFormat="1" ht="12.75">
      <c r="A728" s="150" t="s">
        <v>1276</v>
      </c>
      <c r="B728" s="30">
        <v>100</v>
      </c>
      <c r="C728" s="30"/>
      <c r="D728" s="30" t="s">
        <v>20</v>
      </c>
      <c r="E728" s="30"/>
      <c r="F728" s="206">
        <f t="shared" si="12"/>
        <v>934140.25</v>
      </c>
      <c r="G728" s="72"/>
    </row>
    <row r="729" spans="1:7" s="23" customFormat="1" ht="12.75">
      <c r="A729" s="150" t="s">
        <v>1276</v>
      </c>
      <c r="B729" s="30">
        <v>2000</v>
      </c>
      <c r="C729" s="30" t="s">
        <v>1373</v>
      </c>
      <c r="D729" s="30" t="s">
        <v>145</v>
      </c>
      <c r="E729" s="30" t="s">
        <v>88</v>
      </c>
      <c r="F729" s="206">
        <f t="shared" si="12"/>
        <v>936140.25</v>
      </c>
      <c r="G729" s="72"/>
    </row>
    <row r="730" spans="1:7" s="23" customFormat="1" ht="12.75">
      <c r="A730" s="150" t="s">
        <v>1276</v>
      </c>
      <c r="B730" s="30">
        <v>500</v>
      </c>
      <c r="C730" s="30" t="s">
        <v>1142</v>
      </c>
      <c r="D730" s="30" t="s">
        <v>145</v>
      </c>
      <c r="E730" s="30" t="s">
        <v>286</v>
      </c>
      <c r="F730" s="206">
        <f t="shared" si="12"/>
        <v>936640.25</v>
      </c>
      <c r="G730" s="72"/>
    </row>
    <row r="731" spans="1:7" s="23" customFormat="1" ht="12.75">
      <c r="A731" s="150" t="s">
        <v>1276</v>
      </c>
      <c r="B731" s="30">
        <v>1000</v>
      </c>
      <c r="C731" s="30" t="s">
        <v>1106</v>
      </c>
      <c r="D731" s="30" t="s">
        <v>145</v>
      </c>
      <c r="E731" s="30" t="s">
        <v>160</v>
      </c>
      <c r="F731" s="206">
        <f t="shared" si="12"/>
        <v>937640.25</v>
      </c>
      <c r="G731" s="72"/>
    </row>
    <row r="732" spans="1:7" s="23" customFormat="1" ht="12.75">
      <c r="A732" s="150" t="s">
        <v>1276</v>
      </c>
      <c r="B732" s="30">
        <v>2956</v>
      </c>
      <c r="C732" s="30" t="s">
        <v>462</v>
      </c>
      <c r="D732" s="30" t="s">
        <v>21</v>
      </c>
      <c r="E732" s="30" t="s">
        <v>160</v>
      </c>
      <c r="F732" s="206">
        <f t="shared" si="12"/>
        <v>940596.25</v>
      </c>
      <c r="G732" s="72" t="s">
        <v>291</v>
      </c>
    </row>
    <row r="733" spans="1:7" s="23" customFormat="1" ht="12.75">
      <c r="A733" s="150" t="s">
        <v>1276</v>
      </c>
      <c r="B733" s="30">
        <v>500</v>
      </c>
      <c r="C733" s="30" t="s">
        <v>600</v>
      </c>
      <c r="D733" s="30" t="s">
        <v>21</v>
      </c>
      <c r="E733" s="30" t="s">
        <v>428</v>
      </c>
      <c r="F733" s="206">
        <f t="shared" si="12"/>
        <v>941096.25</v>
      </c>
      <c r="G733" s="72" t="s">
        <v>254</v>
      </c>
    </row>
    <row r="734" spans="1:7" s="23" customFormat="1" ht="12.75">
      <c r="A734" s="150" t="s">
        <v>1276</v>
      </c>
      <c r="B734" s="30">
        <v>197</v>
      </c>
      <c r="C734" s="30"/>
      <c r="D734" s="30" t="s">
        <v>21</v>
      </c>
      <c r="E734" s="30"/>
      <c r="F734" s="206">
        <f t="shared" si="12"/>
        <v>941293.25</v>
      </c>
      <c r="G734" s="72" t="s">
        <v>291</v>
      </c>
    </row>
    <row r="735" spans="1:7" s="74" customFormat="1" ht="12.75">
      <c r="A735" s="205" t="s">
        <v>45</v>
      </c>
      <c r="B735" s="94">
        <v>1000</v>
      </c>
      <c r="C735" s="94" t="s">
        <v>558</v>
      </c>
      <c r="D735" s="94" t="s">
        <v>21</v>
      </c>
      <c r="E735" s="94" t="s">
        <v>428</v>
      </c>
      <c r="F735" s="206">
        <f t="shared" si="12"/>
        <v>942293.25</v>
      </c>
      <c r="G735" s="209" t="s">
        <v>1277</v>
      </c>
    </row>
    <row r="736" spans="1:7" s="74" customFormat="1" ht="12.75">
      <c r="A736" s="205" t="s">
        <v>45</v>
      </c>
      <c r="B736" s="94">
        <v>941</v>
      </c>
      <c r="C736" s="94" t="s">
        <v>1347</v>
      </c>
      <c r="D736" s="94" t="s">
        <v>21</v>
      </c>
      <c r="E736" s="94" t="s">
        <v>277</v>
      </c>
      <c r="F736" s="206">
        <f t="shared" si="12"/>
        <v>943234.25</v>
      </c>
      <c r="G736" s="209" t="s">
        <v>291</v>
      </c>
    </row>
    <row r="737" spans="1:7" s="74" customFormat="1" ht="12.75">
      <c r="A737" s="205" t="s">
        <v>45</v>
      </c>
      <c r="B737" s="94">
        <v>970</v>
      </c>
      <c r="C737" s="94" t="s">
        <v>408</v>
      </c>
      <c r="D737" s="94" t="s">
        <v>21</v>
      </c>
      <c r="E737" s="94" t="s">
        <v>871</v>
      </c>
      <c r="F737" s="206">
        <f t="shared" si="12"/>
        <v>944204.25</v>
      </c>
      <c r="G737" s="209" t="s">
        <v>291</v>
      </c>
    </row>
    <row r="738" spans="1:7" s="74" customFormat="1" ht="12.75">
      <c r="A738" s="205" t="s">
        <v>45</v>
      </c>
      <c r="B738" s="94">
        <v>4000</v>
      </c>
      <c r="C738" s="94" t="s">
        <v>1346</v>
      </c>
      <c r="D738" s="94" t="s">
        <v>21</v>
      </c>
      <c r="E738" s="94" t="s">
        <v>428</v>
      </c>
      <c r="F738" s="206">
        <f t="shared" si="12"/>
        <v>948204.25</v>
      </c>
      <c r="G738" s="209" t="s">
        <v>292</v>
      </c>
    </row>
    <row r="739" spans="1:7" s="74" customFormat="1" ht="12.75">
      <c r="A739" s="205" t="s">
        <v>45</v>
      </c>
      <c r="B739" s="94">
        <v>750</v>
      </c>
      <c r="C739" s="94" t="s">
        <v>1349</v>
      </c>
      <c r="D739" s="94" t="s">
        <v>145</v>
      </c>
      <c r="E739" s="227" t="s">
        <v>1350</v>
      </c>
      <c r="F739" s="206">
        <f t="shared" si="12"/>
        <v>948954.25</v>
      </c>
      <c r="G739" s="209"/>
    </row>
    <row r="740" spans="1:7" s="74" customFormat="1" ht="12.75">
      <c r="A740" s="205" t="s">
        <v>45</v>
      </c>
      <c r="B740" s="94">
        <v>250</v>
      </c>
      <c r="C740" s="94" t="s">
        <v>1351</v>
      </c>
      <c r="D740" s="94" t="s">
        <v>145</v>
      </c>
      <c r="E740" s="94" t="s">
        <v>277</v>
      </c>
      <c r="F740" s="206">
        <f t="shared" si="12"/>
        <v>949204.25</v>
      </c>
      <c r="G740" s="209"/>
    </row>
    <row r="741" spans="1:7" s="74" customFormat="1" ht="12.75">
      <c r="A741" s="205" t="s">
        <v>45</v>
      </c>
      <c r="B741" s="94">
        <v>500</v>
      </c>
      <c r="C741" s="94" t="s">
        <v>1352</v>
      </c>
      <c r="D741" s="94" t="s">
        <v>885</v>
      </c>
      <c r="E741" s="94" t="s">
        <v>160</v>
      </c>
      <c r="F741" s="206">
        <f t="shared" si="12"/>
        <v>949704.25</v>
      </c>
      <c r="G741" s="209"/>
    </row>
    <row r="742" spans="1:7" s="74" customFormat="1" ht="12.75">
      <c r="A742" s="205" t="s">
        <v>45</v>
      </c>
      <c r="B742" s="94">
        <v>361</v>
      </c>
      <c r="C742" s="94" t="s">
        <v>1348</v>
      </c>
      <c r="D742" s="94" t="s">
        <v>885</v>
      </c>
      <c r="E742" s="94" t="s">
        <v>160</v>
      </c>
      <c r="F742" s="206">
        <f t="shared" si="12"/>
        <v>950065.25</v>
      </c>
      <c r="G742" s="209"/>
    </row>
    <row r="743" spans="1:7" s="74" customFormat="1" ht="12.75">
      <c r="A743" s="205" t="s">
        <v>45</v>
      </c>
      <c r="B743" s="94">
        <v>5000</v>
      </c>
      <c r="C743" s="94" t="s">
        <v>273</v>
      </c>
      <c r="D743" s="94" t="s">
        <v>20</v>
      </c>
      <c r="E743" s="94"/>
      <c r="F743" s="206">
        <f t="shared" si="12"/>
        <v>955065.25</v>
      </c>
      <c r="G743" s="209" t="s">
        <v>142</v>
      </c>
    </row>
    <row r="744" spans="1:7" s="74" customFormat="1" ht="12.75">
      <c r="A744" s="205" t="s">
        <v>45</v>
      </c>
      <c r="B744" s="94"/>
      <c r="C744" s="94" t="s">
        <v>1304</v>
      </c>
      <c r="D744" s="94" t="s">
        <v>20</v>
      </c>
      <c r="E744" s="94"/>
      <c r="F744" s="206">
        <f t="shared" si="12"/>
        <v>955065.25</v>
      </c>
      <c r="G744" s="209" t="s">
        <v>1305</v>
      </c>
    </row>
    <row r="745" spans="1:7" s="74" customFormat="1" ht="12.75">
      <c r="A745" s="205" t="s">
        <v>45</v>
      </c>
      <c r="B745" s="94">
        <v>2300</v>
      </c>
      <c r="C745" s="94" t="s">
        <v>1307</v>
      </c>
      <c r="D745" s="94" t="s">
        <v>20</v>
      </c>
      <c r="E745" s="94" t="s">
        <v>33</v>
      </c>
      <c r="F745" s="206">
        <f t="shared" si="12"/>
        <v>957365.25</v>
      </c>
      <c r="G745" s="209" t="s">
        <v>1306</v>
      </c>
    </row>
    <row r="746" spans="1:7" s="74" customFormat="1" ht="12.75">
      <c r="A746" s="205" t="s">
        <v>45</v>
      </c>
      <c r="B746" s="94">
        <v>400</v>
      </c>
      <c r="C746" s="94" t="s">
        <v>748</v>
      </c>
      <c r="D746" s="94" t="s">
        <v>20</v>
      </c>
      <c r="E746" s="94" t="s">
        <v>160</v>
      </c>
      <c r="F746" s="206">
        <f t="shared" si="12"/>
        <v>957765.25</v>
      </c>
      <c r="G746" s="209" t="s">
        <v>1308</v>
      </c>
    </row>
    <row r="747" spans="1:7" s="74" customFormat="1" ht="12.75">
      <c r="A747" s="205" t="s">
        <v>45</v>
      </c>
      <c r="B747" s="94"/>
      <c r="C747" s="94" t="s">
        <v>1388</v>
      </c>
      <c r="D747" s="94" t="s">
        <v>20</v>
      </c>
      <c r="E747" s="94"/>
      <c r="F747" s="206">
        <f t="shared" si="12"/>
        <v>957765.25</v>
      </c>
      <c r="G747" s="209" t="s">
        <v>397</v>
      </c>
    </row>
    <row r="748" spans="1:7" s="74" customFormat="1" ht="12.75">
      <c r="A748" s="205" t="s">
        <v>45</v>
      </c>
      <c r="B748" s="94">
        <v>2000</v>
      </c>
      <c r="C748" s="94" t="s">
        <v>1309</v>
      </c>
      <c r="D748" s="94" t="s">
        <v>20</v>
      </c>
      <c r="E748" s="94"/>
      <c r="F748" s="206">
        <f t="shared" si="12"/>
        <v>959765.25</v>
      </c>
      <c r="G748" s="209" t="s">
        <v>1310</v>
      </c>
    </row>
    <row r="749" spans="1:7" s="74" customFormat="1" ht="12.75">
      <c r="A749" s="205" t="s">
        <v>45</v>
      </c>
      <c r="B749" s="94">
        <v>1000</v>
      </c>
      <c r="C749" s="94" t="s">
        <v>1332</v>
      </c>
      <c r="D749" s="94" t="s">
        <v>20</v>
      </c>
      <c r="E749" s="94" t="s">
        <v>516</v>
      </c>
      <c r="F749" s="206">
        <f t="shared" si="12"/>
        <v>960765.25</v>
      </c>
      <c r="G749" s="209" t="s">
        <v>1311</v>
      </c>
    </row>
    <row r="750" spans="1:7" s="74" customFormat="1" ht="12.75">
      <c r="A750" s="205" t="s">
        <v>45</v>
      </c>
      <c r="B750" s="94">
        <v>1525</v>
      </c>
      <c r="C750" s="94" t="s">
        <v>1353</v>
      </c>
      <c r="D750" s="94" t="s">
        <v>20</v>
      </c>
      <c r="E750" s="94" t="s">
        <v>953</v>
      </c>
      <c r="F750" s="206">
        <f t="shared" si="12"/>
        <v>962290.25</v>
      </c>
      <c r="G750" s="209" t="s">
        <v>281</v>
      </c>
    </row>
    <row r="751" spans="1:7" s="74" customFormat="1" ht="12.75">
      <c r="A751" s="205" t="s">
        <v>45</v>
      </c>
      <c r="B751" s="94">
        <v>10000</v>
      </c>
      <c r="C751" s="94" t="s">
        <v>115</v>
      </c>
      <c r="D751" s="94" t="s">
        <v>20</v>
      </c>
      <c r="E751" s="94"/>
      <c r="F751" s="206">
        <f t="shared" si="12"/>
        <v>972290.25</v>
      </c>
      <c r="G751" s="209" t="s">
        <v>1312</v>
      </c>
    </row>
    <row r="752" spans="1:7" s="23" customFormat="1" ht="12.75">
      <c r="A752" s="150" t="s">
        <v>1278</v>
      </c>
      <c r="B752" s="30">
        <v>550</v>
      </c>
      <c r="C752" s="30" t="s">
        <v>1355</v>
      </c>
      <c r="D752" s="30" t="s">
        <v>20</v>
      </c>
      <c r="E752" s="30" t="s">
        <v>160</v>
      </c>
      <c r="F752" s="211">
        <f t="shared" si="12"/>
        <v>972840.25</v>
      </c>
      <c r="G752" s="72" t="s">
        <v>1244</v>
      </c>
    </row>
    <row r="753" spans="1:7" s="23" customFormat="1" ht="12.75">
      <c r="A753" s="150" t="s">
        <v>1278</v>
      </c>
      <c r="B753" s="30"/>
      <c r="C753" s="30" t="s">
        <v>1396</v>
      </c>
      <c r="D753" s="30" t="s">
        <v>20</v>
      </c>
      <c r="E753" s="30"/>
      <c r="F753" s="211">
        <f t="shared" si="12"/>
        <v>972840.25</v>
      </c>
      <c r="G753" s="72" t="s">
        <v>1313</v>
      </c>
    </row>
    <row r="754" spans="1:7" s="23" customFormat="1" ht="12.75">
      <c r="A754" s="150" t="s">
        <v>1278</v>
      </c>
      <c r="B754" s="30">
        <v>200</v>
      </c>
      <c r="C754" s="30" t="s">
        <v>1357</v>
      </c>
      <c r="D754" s="30" t="s">
        <v>20</v>
      </c>
      <c r="E754" s="30" t="s">
        <v>160</v>
      </c>
      <c r="F754" s="211">
        <f t="shared" si="12"/>
        <v>973040.25</v>
      </c>
      <c r="G754" s="72" t="s">
        <v>1314</v>
      </c>
    </row>
    <row r="755" spans="1:7" s="23" customFormat="1" ht="12.75">
      <c r="A755" s="150" t="s">
        <v>1278</v>
      </c>
      <c r="B755" s="30">
        <v>1500</v>
      </c>
      <c r="C755" s="30" t="s">
        <v>117</v>
      </c>
      <c r="D755" s="30" t="s">
        <v>20</v>
      </c>
      <c r="E755" s="30" t="s">
        <v>277</v>
      </c>
      <c r="F755" s="211">
        <f t="shared" si="12"/>
        <v>974540.25</v>
      </c>
      <c r="G755" s="72" t="s">
        <v>116</v>
      </c>
    </row>
    <row r="756" spans="1:7" s="23" customFormat="1" ht="12.75">
      <c r="A756" s="150" t="s">
        <v>1278</v>
      </c>
      <c r="B756" s="30">
        <v>5000</v>
      </c>
      <c r="C756" s="30" t="s">
        <v>1413</v>
      </c>
      <c r="D756" s="30" t="s">
        <v>20</v>
      </c>
      <c r="E756" s="30" t="s">
        <v>160</v>
      </c>
      <c r="F756" s="211">
        <f t="shared" si="12"/>
        <v>979540.25</v>
      </c>
      <c r="G756" s="72" t="s">
        <v>1331</v>
      </c>
    </row>
    <row r="757" spans="1:7" s="23" customFormat="1" ht="12.75">
      <c r="A757" s="150" t="s">
        <v>1278</v>
      </c>
      <c r="B757" s="30"/>
      <c r="C757" s="30" t="s">
        <v>1397</v>
      </c>
      <c r="D757" s="30" t="s">
        <v>20</v>
      </c>
      <c r="E757" s="30"/>
      <c r="F757" s="211">
        <f t="shared" si="12"/>
        <v>979540.25</v>
      </c>
      <c r="G757" s="72" t="s">
        <v>1398</v>
      </c>
    </row>
    <row r="758" spans="1:7" s="23" customFormat="1" ht="12.75">
      <c r="A758" s="150" t="s">
        <v>1278</v>
      </c>
      <c r="B758" s="30"/>
      <c r="C758" s="30" t="s">
        <v>1433</v>
      </c>
      <c r="D758" s="30" t="s">
        <v>20</v>
      </c>
      <c r="E758" s="30"/>
      <c r="F758" s="211">
        <f t="shared" si="12"/>
        <v>979540.25</v>
      </c>
      <c r="G758" s="72" t="s">
        <v>1399</v>
      </c>
    </row>
    <row r="759" spans="1:7" s="23" customFormat="1" ht="12.75">
      <c r="A759" s="150" t="s">
        <v>1278</v>
      </c>
      <c r="B759" s="30">
        <f>600-5</f>
        <v>595</v>
      </c>
      <c r="C759" s="30"/>
      <c r="D759" s="30" t="s">
        <v>20</v>
      </c>
      <c r="E759" s="30"/>
      <c r="F759" s="211">
        <f t="shared" si="12"/>
        <v>980135.25</v>
      </c>
      <c r="G759" s="72" t="s">
        <v>1400</v>
      </c>
    </row>
    <row r="760" spans="1:7" s="23" customFormat="1" ht="12.75">
      <c r="A760" s="150" t="s">
        <v>1278</v>
      </c>
      <c r="B760" s="30">
        <v>1500</v>
      </c>
      <c r="C760" s="30"/>
      <c r="D760" s="30" t="s">
        <v>20</v>
      </c>
      <c r="E760" s="30"/>
      <c r="F760" s="211">
        <f t="shared" si="12"/>
        <v>981635.25</v>
      </c>
      <c r="G760" s="72" t="s">
        <v>1401</v>
      </c>
    </row>
    <row r="761" spans="1:7" s="23" customFormat="1" ht="12.75">
      <c r="A761" s="150" t="s">
        <v>1494</v>
      </c>
      <c r="B761" s="30">
        <v>1655</v>
      </c>
      <c r="C761" s="30" t="s">
        <v>1495</v>
      </c>
      <c r="D761" s="30" t="s">
        <v>154</v>
      </c>
      <c r="E761" s="30" t="s">
        <v>1430</v>
      </c>
      <c r="F761" s="211">
        <f t="shared" si="12"/>
        <v>983290.25</v>
      </c>
      <c r="G761" s="72"/>
    </row>
    <row r="762" spans="1:7" s="23" customFormat="1" ht="12.75">
      <c r="A762" s="150" t="s">
        <v>1278</v>
      </c>
      <c r="B762" s="30">
        <v>297</v>
      </c>
      <c r="C762" s="30" t="s">
        <v>865</v>
      </c>
      <c r="D762" s="30" t="s">
        <v>21</v>
      </c>
      <c r="E762" s="30" t="s">
        <v>277</v>
      </c>
      <c r="F762" s="211">
        <f t="shared" si="12"/>
        <v>983587.25</v>
      </c>
      <c r="G762" s="72" t="s">
        <v>291</v>
      </c>
    </row>
    <row r="763" spans="1:7" s="23" customFormat="1" ht="12.75">
      <c r="A763" s="150" t="s">
        <v>1278</v>
      </c>
      <c r="B763" s="30">
        <v>200</v>
      </c>
      <c r="C763" s="30" t="s">
        <v>421</v>
      </c>
      <c r="D763" s="30" t="s">
        <v>21</v>
      </c>
      <c r="E763" s="30"/>
      <c r="F763" s="211">
        <f t="shared" si="12"/>
        <v>983787.25</v>
      </c>
      <c r="G763" s="72" t="s">
        <v>148</v>
      </c>
    </row>
    <row r="764" spans="1:7" s="23" customFormat="1" ht="12.75">
      <c r="A764" s="150" t="s">
        <v>1278</v>
      </c>
      <c r="B764" s="30">
        <v>335</v>
      </c>
      <c r="C764" s="30" t="s">
        <v>1415</v>
      </c>
      <c r="D764" s="30" t="s">
        <v>21</v>
      </c>
      <c r="E764" s="30" t="s">
        <v>953</v>
      </c>
      <c r="F764" s="211">
        <f t="shared" si="12"/>
        <v>984122.25</v>
      </c>
      <c r="G764" s="72" t="s">
        <v>1358</v>
      </c>
    </row>
    <row r="765" spans="1:7" s="23" customFormat="1" ht="12.75">
      <c r="A765" s="150" t="s">
        <v>1278</v>
      </c>
      <c r="B765" s="30">
        <v>149</v>
      </c>
      <c r="C765" s="30"/>
      <c r="D765" s="30" t="s">
        <v>145</v>
      </c>
      <c r="E765" s="30" t="s">
        <v>277</v>
      </c>
      <c r="F765" s="211">
        <f t="shared" si="12"/>
        <v>984271.25</v>
      </c>
      <c r="G765" s="72"/>
    </row>
    <row r="766" spans="1:7" s="23" customFormat="1" ht="12.75">
      <c r="A766" s="150" t="s">
        <v>1278</v>
      </c>
      <c r="B766" s="30">
        <v>500</v>
      </c>
      <c r="C766" s="30" t="s">
        <v>1356</v>
      </c>
      <c r="D766" s="30" t="s">
        <v>885</v>
      </c>
      <c r="E766" s="30" t="s">
        <v>160</v>
      </c>
      <c r="F766" s="211">
        <f t="shared" si="12"/>
        <v>984771.25</v>
      </c>
      <c r="G766" s="72"/>
    </row>
    <row r="767" spans="1:7" s="23" customFormat="1" ht="12.75">
      <c r="A767" s="150" t="s">
        <v>1278</v>
      </c>
      <c r="B767" s="30">
        <v>1000</v>
      </c>
      <c r="C767" s="30" t="s">
        <v>1412</v>
      </c>
      <c r="D767" s="30" t="s">
        <v>885</v>
      </c>
      <c r="E767" s="30" t="s">
        <v>160</v>
      </c>
      <c r="F767" s="211">
        <f t="shared" si="12"/>
        <v>985771.25</v>
      </c>
      <c r="G767" s="72"/>
    </row>
    <row r="768" spans="1:7" s="23" customFormat="1" ht="12.75">
      <c r="A768" s="150" t="s">
        <v>1278</v>
      </c>
      <c r="B768" s="30">
        <v>750</v>
      </c>
      <c r="C768" s="30" t="s">
        <v>1414</v>
      </c>
      <c r="D768" s="30" t="s">
        <v>885</v>
      </c>
      <c r="E768" s="30" t="s">
        <v>160</v>
      </c>
      <c r="F768" s="211">
        <f t="shared" si="12"/>
        <v>986521.25</v>
      </c>
      <c r="G768" s="72"/>
    </row>
    <row r="769" spans="1:7" s="74" customFormat="1" ht="12.75">
      <c r="A769" s="205" t="s">
        <v>1359</v>
      </c>
      <c r="B769" s="94">
        <v>1000</v>
      </c>
      <c r="C769" s="94" t="s">
        <v>727</v>
      </c>
      <c r="D769" s="94" t="s">
        <v>145</v>
      </c>
      <c r="E769" s="94"/>
      <c r="F769" s="206">
        <f t="shared" si="12"/>
        <v>987521.25</v>
      </c>
      <c r="G769" s="209"/>
    </row>
    <row r="770" spans="1:7" s="74" customFormat="1" ht="12.75">
      <c r="A770" s="205" t="s">
        <v>1359</v>
      </c>
      <c r="B770" s="94">
        <v>200</v>
      </c>
      <c r="C770" s="94" t="s">
        <v>727</v>
      </c>
      <c r="D770" s="94" t="s">
        <v>145</v>
      </c>
      <c r="E770" s="94" t="s">
        <v>88</v>
      </c>
      <c r="F770" s="206">
        <f t="shared" si="12"/>
        <v>987721.25</v>
      </c>
      <c r="G770" s="209"/>
    </row>
    <row r="771" spans="1:7" s="74" customFormat="1" ht="12.75">
      <c r="A771" s="205" t="s">
        <v>1359</v>
      </c>
      <c r="B771" s="94">
        <v>500</v>
      </c>
      <c r="C771" s="94" t="s">
        <v>1106</v>
      </c>
      <c r="D771" s="94" t="s">
        <v>20</v>
      </c>
      <c r="E771" s="94" t="s">
        <v>160</v>
      </c>
      <c r="F771" s="206">
        <f t="shared" si="12"/>
        <v>988221.25</v>
      </c>
      <c r="G771" s="209" t="s">
        <v>1402</v>
      </c>
    </row>
    <row r="772" spans="1:7" s="74" customFormat="1" ht="12.75">
      <c r="A772" s="205" t="s">
        <v>1359</v>
      </c>
      <c r="B772" s="94">
        <v>1000</v>
      </c>
      <c r="C772" s="94" t="s">
        <v>1419</v>
      </c>
      <c r="D772" s="94" t="s">
        <v>20</v>
      </c>
      <c r="E772" s="94"/>
      <c r="F772" s="206">
        <f t="shared" si="12"/>
        <v>989221.25</v>
      </c>
      <c r="G772" s="209" t="s">
        <v>1403</v>
      </c>
    </row>
    <row r="773" spans="1:7" s="74" customFormat="1" ht="12.75">
      <c r="A773" s="205" t="s">
        <v>1359</v>
      </c>
      <c r="B773" s="94">
        <v>700</v>
      </c>
      <c r="C773" s="94" t="s">
        <v>1418</v>
      </c>
      <c r="D773" s="94" t="s">
        <v>20</v>
      </c>
      <c r="E773" s="94" t="s">
        <v>160</v>
      </c>
      <c r="F773" s="206">
        <f t="shared" si="12"/>
        <v>989921.25</v>
      </c>
      <c r="G773" s="209" t="s">
        <v>1404</v>
      </c>
    </row>
    <row r="774" spans="1:7" s="74" customFormat="1" ht="12.75">
      <c r="A774" s="205" t="s">
        <v>1359</v>
      </c>
      <c r="B774" s="94">
        <v>1000</v>
      </c>
      <c r="C774" s="94" t="s">
        <v>1420</v>
      </c>
      <c r="D774" s="94" t="s">
        <v>20</v>
      </c>
      <c r="E774" s="94" t="s">
        <v>160</v>
      </c>
      <c r="F774" s="206">
        <f t="shared" si="12"/>
        <v>990921.25</v>
      </c>
      <c r="G774" s="209" t="s">
        <v>1405</v>
      </c>
    </row>
    <row r="775" spans="1:7" s="74" customFormat="1" ht="12.75">
      <c r="A775" s="205" t="s">
        <v>1359</v>
      </c>
      <c r="B775" s="94">
        <v>1000</v>
      </c>
      <c r="C775" s="94" t="s">
        <v>252</v>
      </c>
      <c r="D775" s="94" t="s">
        <v>20</v>
      </c>
      <c r="E775" s="94" t="s">
        <v>1421</v>
      </c>
      <c r="F775" s="206">
        <f t="shared" si="12"/>
        <v>991921.25</v>
      </c>
      <c r="G775" s="209" t="s">
        <v>684</v>
      </c>
    </row>
    <row r="776" spans="1:7" s="74" customFormat="1" ht="12.75">
      <c r="A776" s="205" t="s">
        <v>1359</v>
      </c>
      <c r="B776" s="94">
        <v>6000</v>
      </c>
      <c r="C776" s="94" t="s">
        <v>266</v>
      </c>
      <c r="D776" s="94" t="s">
        <v>20</v>
      </c>
      <c r="E776" s="94"/>
      <c r="F776" s="206">
        <f t="shared" si="12"/>
        <v>997921.25</v>
      </c>
      <c r="G776" s="209" t="s">
        <v>1406</v>
      </c>
    </row>
    <row r="777" spans="1:7" s="74" customFormat="1" ht="12.75">
      <c r="A777" s="205" t="s">
        <v>1359</v>
      </c>
      <c r="B777" s="94">
        <v>800</v>
      </c>
      <c r="C777" s="94" t="s">
        <v>1140</v>
      </c>
      <c r="D777" s="94" t="s">
        <v>20</v>
      </c>
      <c r="E777" s="94" t="s">
        <v>160</v>
      </c>
      <c r="F777" s="206">
        <f t="shared" si="12"/>
        <v>998721.25</v>
      </c>
      <c r="G777" s="209" t="s">
        <v>1124</v>
      </c>
    </row>
    <row r="778" spans="1:7" s="74" customFormat="1" ht="12.75">
      <c r="A778" s="205" t="s">
        <v>1359</v>
      </c>
      <c r="B778" s="94">
        <v>500</v>
      </c>
      <c r="C778" s="227" t="s">
        <v>1438</v>
      </c>
      <c r="D778" s="94" t="s">
        <v>20</v>
      </c>
      <c r="E778" s="94" t="s">
        <v>1439</v>
      </c>
      <c r="F778" s="206">
        <f t="shared" si="12"/>
        <v>999221.25</v>
      </c>
      <c r="G778" s="209" t="s">
        <v>1407</v>
      </c>
    </row>
    <row r="779" spans="1:7" s="74" customFormat="1" ht="12.75">
      <c r="A779" s="205" t="s">
        <v>1359</v>
      </c>
      <c r="B779" s="94">
        <v>800</v>
      </c>
      <c r="C779" s="94" t="s">
        <v>1416</v>
      </c>
      <c r="D779" s="94" t="s">
        <v>885</v>
      </c>
      <c r="E779" s="94" t="s">
        <v>160</v>
      </c>
      <c r="F779" s="206">
        <f t="shared" si="12"/>
        <v>1000021.25</v>
      </c>
      <c r="G779" s="209"/>
    </row>
    <row r="780" spans="1:7" s="74" customFormat="1" ht="12.75">
      <c r="A780" s="205" t="s">
        <v>1359</v>
      </c>
      <c r="B780" s="94">
        <v>300</v>
      </c>
      <c r="C780" s="94" t="s">
        <v>1417</v>
      </c>
      <c r="D780" s="94" t="s">
        <v>885</v>
      </c>
      <c r="E780" s="94" t="s">
        <v>160</v>
      </c>
      <c r="F780" s="206">
        <f t="shared" si="12"/>
        <v>1000321.25</v>
      </c>
      <c r="G780" s="209"/>
    </row>
    <row r="781" spans="1:7" s="74" customFormat="1" ht="12.75">
      <c r="A781" s="205" t="s">
        <v>1359</v>
      </c>
      <c r="B781" s="94">
        <v>200</v>
      </c>
      <c r="C781" s="94" t="s">
        <v>1058</v>
      </c>
      <c r="D781" s="94" t="s">
        <v>885</v>
      </c>
      <c r="E781" s="94" t="s">
        <v>877</v>
      </c>
      <c r="F781" s="206">
        <f t="shared" si="12"/>
        <v>1000521.25</v>
      </c>
      <c r="G781" s="209"/>
    </row>
    <row r="782" spans="1:7" s="23" customFormat="1" ht="12.75">
      <c r="A782" s="150" t="s">
        <v>46</v>
      </c>
      <c r="B782" s="30">
        <v>500</v>
      </c>
      <c r="C782" s="30" t="s">
        <v>1423</v>
      </c>
      <c r="D782" s="30" t="s">
        <v>885</v>
      </c>
      <c r="E782" s="30" t="s">
        <v>160</v>
      </c>
      <c r="F782" s="211">
        <f t="shared" si="12"/>
        <v>1001021.25</v>
      </c>
      <c r="G782" s="72"/>
    </row>
    <row r="783" spans="1:7" s="23" customFormat="1" ht="12.75">
      <c r="A783" s="150" t="s">
        <v>46</v>
      </c>
      <c r="B783" s="30">
        <v>182</v>
      </c>
      <c r="C783" s="30" t="s">
        <v>1422</v>
      </c>
      <c r="D783" s="30" t="s">
        <v>885</v>
      </c>
      <c r="E783" s="30" t="s">
        <v>160</v>
      </c>
      <c r="F783" s="211">
        <f t="shared" si="12"/>
        <v>1001203.25</v>
      </c>
      <c r="G783" s="72"/>
    </row>
    <row r="784" spans="1:7" s="23" customFormat="1" ht="12.75">
      <c r="A784" s="150" t="s">
        <v>46</v>
      </c>
      <c r="B784" s="30">
        <v>100</v>
      </c>
      <c r="C784" s="30"/>
      <c r="D784" s="30" t="s">
        <v>885</v>
      </c>
      <c r="E784" s="30"/>
      <c r="F784" s="211">
        <f t="shared" si="12"/>
        <v>1001303.25</v>
      </c>
      <c r="G784" s="72"/>
    </row>
    <row r="785" spans="1:7" s="23" customFormat="1" ht="12.75">
      <c r="A785" s="150" t="s">
        <v>46</v>
      </c>
      <c r="B785" s="30">
        <v>1000</v>
      </c>
      <c r="C785" s="30" t="s">
        <v>1511</v>
      </c>
      <c r="D785" s="30" t="s">
        <v>885</v>
      </c>
      <c r="E785" s="30" t="s">
        <v>160</v>
      </c>
      <c r="F785" s="211">
        <f t="shared" si="12"/>
        <v>1002303.25</v>
      </c>
      <c r="G785" s="72"/>
    </row>
    <row r="786" spans="1:7" s="23" customFormat="1" ht="12.75">
      <c r="A786" s="150" t="s">
        <v>46</v>
      </c>
      <c r="B786" s="30">
        <v>2000</v>
      </c>
      <c r="C786" s="30" t="s">
        <v>1440</v>
      </c>
      <c r="D786" s="30" t="s">
        <v>885</v>
      </c>
      <c r="E786" s="30" t="s">
        <v>428</v>
      </c>
      <c r="F786" s="211">
        <f t="shared" si="12"/>
        <v>1004303.25</v>
      </c>
      <c r="G786" s="72"/>
    </row>
    <row r="787" spans="1:7" ht="12.75">
      <c r="A787" s="150" t="s">
        <v>46</v>
      </c>
      <c r="B787" s="30">
        <v>5250</v>
      </c>
      <c r="C787" s="30" t="s">
        <v>47</v>
      </c>
      <c r="D787" s="30" t="s">
        <v>154</v>
      </c>
      <c r="E787" s="30" t="s">
        <v>1390</v>
      </c>
      <c r="F787" s="211">
        <f t="shared" si="12"/>
        <v>1009553.25</v>
      </c>
      <c r="G787" s="72"/>
    </row>
    <row r="788" spans="1:7" ht="12.75">
      <c r="A788" s="150" t="s">
        <v>46</v>
      </c>
      <c r="B788" s="30">
        <v>1500</v>
      </c>
      <c r="C788" s="30" t="s">
        <v>117</v>
      </c>
      <c r="D788" s="30" t="s">
        <v>20</v>
      </c>
      <c r="E788" s="30" t="s">
        <v>428</v>
      </c>
      <c r="F788" s="211">
        <f t="shared" si="12"/>
        <v>1011053.25</v>
      </c>
      <c r="G788" s="72" t="s">
        <v>116</v>
      </c>
    </row>
    <row r="789" spans="1:7" ht="12.75">
      <c r="A789" s="150" t="s">
        <v>46</v>
      </c>
      <c r="B789" s="30"/>
      <c r="C789" s="30" t="s">
        <v>1408</v>
      </c>
      <c r="D789" s="30" t="s">
        <v>20</v>
      </c>
      <c r="E789" s="30"/>
      <c r="F789" s="211">
        <f>F788+B789</f>
        <v>1011053.25</v>
      </c>
      <c r="G789" s="72" t="s">
        <v>789</v>
      </c>
    </row>
    <row r="790" spans="1:7" ht="12.75">
      <c r="A790" s="150" t="s">
        <v>46</v>
      </c>
      <c r="B790" s="30"/>
      <c r="C790" s="30" t="s">
        <v>1424</v>
      </c>
      <c r="D790" s="30" t="s">
        <v>20</v>
      </c>
      <c r="E790" s="30" t="s">
        <v>1382</v>
      </c>
      <c r="F790" s="211">
        <f aca="true" t="shared" si="13" ref="F790:F1018">F789+B790</f>
        <v>1011053.25</v>
      </c>
      <c r="G790" s="72" t="s">
        <v>1409</v>
      </c>
    </row>
    <row r="791" spans="1:7" ht="12.75">
      <c r="A791" s="150" t="s">
        <v>46</v>
      </c>
      <c r="B791" s="30">
        <v>1000</v>
      </c>
      <c r="C791" s="30" t="s">
        <v>1410</v>
      </c>
      <c r="D791" s="30" t="s">
        <v>20</v>
      </c>
      <c r="E791" s="30"/>
      <c r="F791" s="211">
        <f t="shared" si="13"/>
        <v>1012053.25</v>
      </c>
      <c r="G791" s="72" t="s">
        <v>1411</v>
      </c>
    </row>
    <row r="792" spans="1:7" ht="12.75">
      <c r="A792" s="150" t="s">
        <v>46</v>
      </c>
      <c r="B792" s="30">
        <v>2160</v>
      </c>
      <c r="C792" s="30" t="s">
        <v>61</v>
      </c>
      <c r="D792" s="30" t="s">
        <v>20</v>
      </c>
      <c r="E792" s="30" t="s">
        <v>1430</v>
      </c>
      <c r="F792" s="211">
        <f t="shared" si="13"/>
        <v>1014213.25</v>
      </c>
      <c r="G792" s="72" t="s">
        <v>397</v>
      </c>
    </row>
    <row r="793" spans="1:7" ht="12.75">
      <c r="A793" s="150" t="s">
        <v>46</v>
      </c>
      <c r="B793" s="30">
        <f>500-4</f>
        <v>496</v>
      </c>
      <c r="C793" s="30" t="s">
        <v>1432</v>
      </c>
      <c r="D793" s="30" t="s">
        <v>20</v>
      </c>
      <c r="E793" s="30" t="s">
        <v>160</v>
      </c>
      <c r="F793" s="211">
        <f t="shared" si="13"/>
        <v>1014709.25</v>
      </c>
      <c r="G793" s="72" t="s">
        <v>1431</v>
      </c>
    </row>
    <row r="794" spans="1:7" ht="12.75">
      <c r="A794" s="150" t="s">
        <v>46</v>
      </c>
      <c r="B794" s="30">
        <v>500</v>
      </c>
      <c r="C794" s="30"/>
      <c r="D794" s="30" t="s">
        <v>21</v>
      </c>
      <c r="E794" s="30"/>
      <c r="F794" s="211">
        <f t="shared" si="13"/>
        <v>1015209.25</v>
      </c>
      <c r="G794" s="72" t="s">
        <v>1426</v>
      </c>
    </row>
    <row r="795" spans="1:7" s="74" customFormat="1" ht="12.75">
      <c r="A795" s="205" t="s">
        <v>1427</v>
      </c>
      <c r="B795" s="94">
        <v>500</v>
      </c>
      <c r="C795" s="94" t="s">
        <v>1451</v>
      </c>
      <c r="D795" s="94" t="s">
        <v>20</v>
      </c>
      <c r="E795" s="94" t="s">
        <v>160</v>
      </c>
      <c r="F795" s="206">
        <f t="shared" si="13"/>
        <v>1015709.25</v>
      </c>
      <c r="G795" s="209" t="s">
        <v>1443</v>
      </c>
    </row>
    <row r="796" spans="1:7" s="74" customFormat="1" ht="12.75">
      <c r="A796" s="205" t="s">
        <v>1427</v>
      </c>
      <c r="B796" s="94">
        <v>2000</v>
      </c>
      <c r="C796" s="94" t="s">
        <v>757</v>
      </c>
      <c r="D796" s="94" t="s">
        <v>21</v>
      </c>
      <c r="E796" s="94"/>
      <c r="F796" s="206">
        <f t="shared" si="13"/>
        <v>1017709.25</v>
      </c>
      <c r="G796" s="209" t="s">
        <v>148</v>
      </c>
    </row>
    <row r="797" spans="1:7" s="74" customFormat="1" ht="12.75">
      <c r="A797" s="205" t="s">
        <v>1427</v>
      </c>
      <c r="B797" s="94">
        <v>101</v>
      </c>
      <c r="C797" s="94" t="s">
        <v>901</v>
      </c>
      <c r="D797" s="94" t="s">
        <v>21</v>
      </c>
      <c r="E797" s="94" t="s">
        <v>1430</v>
      </c>
      <c r="F797" s="206">
        <f t="shared" si="13"/>
        <v>1017810.25</v>
      </c>
      <c r="G797" s="209" t="s">
        <v>882</v>
      </c>
    </row>
    <row r="798" spans="1:7" s="74" customFormat="1" ht="12.75">
      <c r="A798" s="205" t="s">
        <v>1427</v>
      </c>
      <c r="B798" s="94">
        <v>1000</v>
      </c>
      <c r="C798" s="94" t="s">
        <v>1434</v>
      </c>
      <c r="D798" s="94" t="s">
        <v>21</v>
      </c>
      <c r="E798" s="94" t="s">
        <v>1435</v>
      </c>
      <c r="F798" s="206">
        <f t="shared" si="13"/>
        <v>1018810.25</v>
      </c>
      <c r="G798" s="209" t="s">
        <v>1429</v>
      </c>
    </row>
    <row r="799" spans="1:7" s="74" customFormat="1" ht="12.75">
      <c r="A799" s="205" t="s">
        <v>1427</v>
      </c>
      <c r="B799" s="94">
        <v>14500</v>
      </c>
      <c r="C799" s="94" t="s">
        <v>1448</v>
      </c>
      <c r="D799" s="94" t="s">
        <v>1449</v>
      </c>
      <c r="E799" s="94" t="s">
        <v>692</v>
      </c>
      <c r="F799" s="206">
        <f t="shared" si="13"/>
        <v>1033310.25</v>
      </c>
      <c r="G799" s="209"/>
    </row>
    <row r="800" spans="1:7" s="74" customFormat="1" ht="12.75">
      <c r="A800" s="205" t="s">
        <v>1427</v>
      </c>
      <c r="B800" s="94">
        <v>500</v>
      </c>
      <c r="C800" s="94" t="s">
        <v>795</v>
      </c>
      <c r="D800" s="94" t="s">
        <v>885</v>
      </c>
      <c r="E800" s="94" t="s">
        <v>1435</v>
      </c>
      <c r="F800" s="206">
        <f t="shared" si="13"/>
        <v>1033810.25</v>
      </c>
      <c r="G800" s="209"/>
    </row>
    <row r="801" spans="1:7" s="23" customFormat="1" ht="12.75">
      <c r="A801" s="150" t="s">
        <v>1436</v>
      </c>
      <c r="B801" s="30">
        <v>496</v>
      </c>
      <c r="C801" s="30" t="s">
        <v>1437</v>
      </c>
      <c r="D801" s="30" t="s">
        <v>885</v>
      </c>
      <c r="E801" s="30" t="s">
        <v>1435</v>
      </c>
      <c r="F801" s="206">
        <f t="shared" si="13"/>
        <v>1034306.25</v>
      </c>
      <c r="G801" s="72"/>
    </row>
    <row r="802" spans="1:7" s="23" customFormat="1" ht="12.75">
      <c r="A802" s="150" t="s">
        <v>1436</v>
      </c>
      <c r="B802" s="30">
        <v>500</v>
      </c>
      <c r="C802" s="30" t="s">
        <v>1419</v>
      </c>
      <c r="D802" s="30" t="s">
        <v>154</v>
      </c>
      <c r="E802" s="30"/>
      <c r="F802" s="206">
        <f t="shared" si="13"/>
        <v>1034806.25</v>
      </c>
      <c r="G802" s="72" t="s">
        <v>1493</v>
      </c>
    </row>
    <row r="803" spans="1:7" s="74" customFormat="1" ht="12.75">
      <c r="A803" s="205" t="s">
        <v>1428</v>
      </c>
      <c r="B803" s="94">
        <v>500</v>
      </c>
      <c r="C803" s="94" t="s">
        <v>1200</v>
      </c>
      <c r="D803" s="94" t="s">
        <v>885</v>
      </c>
      <c r="E803" s="94" t="s">
        <v>277</v>
      </c>
      <c r="F803" s="206">
        <f t="shared" si="13"/>
        <v>1035306.25</v>
      </c>
      <c r="G803" s="209"/>
    </row>
    <row r="804" spans="1:7" s="74" customFormat="1" ht="12.75">
      <c r="A804" s="205" t="s">
        <v>1428</v>
      </c>
      <c r="B804" s="94">
        <v>300</v>
      </c>
      <c r="C804" s="94" t="s">
        <v>1452</v>
      </c>
      <c r="D804" s="94" t="s">
        <v>885</v>
      </c>
      <c r="E804" s="94" t="s">
        <v>160</v>
      </c>
      <c r="F804" s="206">
        <f t="shared" si="13"/>
        <v>1035606.25</v>
      </c>
      <c r="G804" s="209"/>
    </row>
    <row r="805" spans="1:7" s="74" customFormat="1" ht="12.75">
      <c r="A805" s="205" t="s">
        <v>1428</v>
      </c>
      <c r="B805" s="94">
        <v>300</v>
      </c>
      <c r="C805" s="94" t="s">
        <v>1416</v>
      </c>
      <c r="D805" s="94" t="s">
        <v>885</v>
      </c>
      <c r="E805" s="94"/>
      <c r="F805" s="206">
        <f t="shared" si="13"/>
        <v>1035906.25</v>
      </c>
      <c r="G805" s="209"/>
    </row>
    <row r="806" spans="1:7" s="74" customFormat="1" ht="12.75">
      <c r="A806" s="205" t="s">
        <v>1428</v>
      </c>
      <c r="B806" s="94">
        <v>100</v>
      </c>
      <c r="C806" s="208" t="s">
        <v>1453</v>
      </c>
      <c r="D806" s="94" t="s">
        <v>885</v>
      </c>
      <c r="E806" s="94"/>
      <c r="F806" s="206">
        <f t="shared" si="13"/>
        <v>1036006.25</v>
      </c>
      <c r="G806" s="209"/>
    </row>
    <row r="807" spans="1:7" s="74" customFormat="1" ht="12.75">
      <c r="A807" s="205" t="s">
        <v>1428</v>
      </c>
      <c r="B807" s="94">
        <v>500</v>
      </c>
      <c r="C807" s="94" t="s">
        <v>49</v>
      </c>
      <c r="D807" s="94" t="s">
        <v>126</v>
      </c>
      <c r="E807" s="94" t="s">
        <v>1435</v>
      </c>
      <c r="F807" s="206">
        <f t="shared" si="13"/>
        <v>1036506.25</v>
      </c>
      <c r="G807" s="209"/>
    </row>
    <row r="808" spans="1:7" s="74" customFormat="1" ht="12.75">
      <c r="A808" s="205" t="s">
        <v>1428</v>
      </c>
      <c r="B808" s="94">
        <v>1000</v>
      </c>
      <c r="C808" s="94" t="s">
        <v>955</v>
      </c>
      <c r="D808" s="94" t="s">
        <v>20</v>
      </c>
      <c r="E808" s="94"/>
      <c r="F808" s="206">
        <f t="shared" si="13"/>
        <v>1037506.25</v>
      </c>
      <c r="G808" s="209" t="s">
        <v>245</v>
      </c>
    </row>
    <row r="809" spans="1:7" s="74" customFormat="1" ht="12.75">
      <c r="A809" s="205" t="s">
        <v>1428</v>
      </c>
      <c r="B809" s="94">
        <v>4600</v>
      </c>
      <c r="C809" s="94"/>
      <c r="D809" s="94" t="s">
        <v>21</v>
      </c>
      <c r="E809" s="94"/>
      <c r="F809" s="206">
        <f t="shared" si="13"/>
        <v>1042106.25</v>
      </c>
      <c r="G809" s="209" t="s">
        <v>1179</v>
      </c>
    </row>
    <row r="810" spans="1:7" s="74" customFormat="1" ht="12.75">
      <c r="A810" s="205" t="s">
        <v>1428</v>
      </c>
      <c r="B810" s="94">
        <v>2000</v>
      </c>
      <c r="C810" s="94"/>
      <c r="D810" s="94" t="s">
        <v>21</v>
      </c>
      <c r="E810" s="94"/>
      <c r="F810" s="206">
        <f t="shared" si="13"/>
        <v>1044106.25</v>
      </c>
      <c r="G810" s="209" t="s">
        <v>935</v>
      </c>
    </row>
    <row r="811" spans="1:7" ht="12.75">
      <c r="A811" s="150" t="s">
        <v>1441</v>
      </c>
      <c r="B811" s="30">
        <v>296</v>
      </c>
      <c r="C811" s="30"/>
      <c r="D811" s="30" t="s">
        <v>21</v>
      </c>
      <c r="E811" s="30"/>
      <c r="F811" s="211">
        <f t="shared" si="13"/>
        <v>1044402.25</v>
      </c>
      <c r="G811" s="72" t="s">
        <v>365</v>
      </c>
    </row>
    <row r="812" spans="1:7" ht="12.75">
      <c r="A812" s="150" t="s">
        <v>1441</v>
      </c>
      <c r="B812" s="30">
        <v>1000</v>
      </c>
      <c r="C812" s="30"/>
      <c r="D812" s="30" t="s">
        <v>21</v>
      </c>
      <c r="E812" s="30"/>
      <c r="F812" s="211">
        <f t="shared" si="13"/>
        <v>1045402.25</v>
      </c>
      <c r="G812" s="72" t="s">
        <v>292</v>
      </c>
    </row>
    <row r="813" spans="1:7" ht="12.75">
      <c r="A813" s="150" t="s">
        <v>1441</v>
      </c>
      <c r="B813" s="30">
        <v>1000</v>
      </c>
      <c r="C813" s="30"/>
      <c r="D813" s="30" t="s">
        <v>20</v>
      </c>
      <c r="E813" s="30"/>
      <c r="F813" s="211">
        <f t="shared" si="13"/>
        <v>1046402.25</v>
      </c>
      <c r="G813" s="72" t="s">
        <v>535</v>
      </c>
    </row>
    <row r="814" spans="1:7" ht="12.75">
      <c r="A814" s="150" t="s">
        <v>1441</v>
      </c>
      <c r="B814" s="30">
        <v>500</v>
      </c>
      <c r="C814" s="30" t="s">
        <v>1444</v>
      </c>
      <c r="D814" s="30" t="s">
        <v>20</v>
      </c>
      <c r="E814" s="30"/>
      <c r="F814" s="211">
        <f t="shared" si="13"/>
        <v>1046902.25</v>
      </c>
      <c r="G814" s="72" t="s">
        <v>483</v>
      </c>
    </row>
    <row r="815" spans="1:7" ht="12.75">
      <c r="A815" s="150" t="s">
        <v>1441</v>
      </c>
      <c r="B815" s="173">
        <v>1000</v>
      </c>
      <c r="C815" s="173" t="s">
        <v>1446</v>
      </c>
      <c r="D815" s="173" t="s">
        <v>20</v>
      </c>
      <c r="E815" s="173" t="s">
        <v>1447</v>
      </c>
      <c r="F815" s="211">
        <f t="shared" si="13"/>
        <v>1047902.25</v>
      </c>
      <c r="G815" s="72" t="s">
        <v>509</v>
      </c>
    </row>
    <row r="816" spans="1:7" ht="12.75">
      <c r="A816" s="150" t="s">
        <v>1441</v>
      </c>
      <c r="B816" s="30">
        <v>460</v>
      </c>
      <c r="C816" s="30" t="s">
        <v>1455</v>
      </c>
      <c r="D816" s="30" t="s">
        <v>885</v>
      </c>
      <c r="E816" s="30" t="s">
        <v>160</v>
      </c>
      <c r="F816" s="211">
        <f t="shared" si="13"/>
        <v>1048362.25</v>
      </c>
      <c r="G816" s="72"/>
    </row>
    <row r="817" spans="1:7" ht="12.75">
      <c r="A817" s="150" t="s">
        <v>1441</v>
      </c>
      <c r="B817" s="30">
        <v>280</v>
      </c>
      <c r="C817" s="30" t="s">
        <v>1500</v>
      </c>
      <c r="D817" s="30" t="s">
        <v>885</v>
      </c>
      <c r="E817" s="30" t="s">
        <v>839</v>
      </c>
      <c r="F817" s="211">
        <f t="shared" si="13"/>
        <v>1048642.25</v>
      </c>
      <c r="G817" s="72"/>
    </row>
    <row r="818" spans="1:7" ht="12.75">
      <c r="A818" s="150" t="s">
        <v>1441</v>
      </c>
      <c r="B818" s="173"/>
      <c r="C818" s="173" t="s">
        <v>1466</v>
      </c>
      <c r="D818" s="173" t="s">
        <v>885</v>
      </c>
      <c r="E818" s="173" t="s">
        <v>1111</v>
      </c>
      <c r="F818" s="211">
        <f t="shared" si="13"/>
        <v>1048642.25</v>
      </c>
      <c r="G818" s="72"/>
    </row>
    <row r="819" spans="1:7" ht="12.75">
      <c r="A819" s="150" t="s">
        <v>1441</v>
      </c>
      <c r="B819" s="173"/>
      <c r="C819" s="173" t="s">
        <v>1465</v>
      </c>
      <c r="D819" s="173" t="s">
        <v>145</v>
      </c>
      <c r="E819" s="173" t="s">
        <v>1111</v>
      </c>
      <c r="F819" s="211">
        <f t="shared" si="13"/>
        <v>1048642.25</v>
      </c>
      <c r="G819" s="72"/>
    </row>
    <row r="820" spans="1:7" s="74" customFormat="1" ht="12.75">
      <c r="A820" s="205" t="s">
        <v>1442</v>
      </c>
      <c r="B820" s="94">
        <v>135</v>
      </c>
      <c r="C820" s="94" t="s">
        <v>1450</v>
      </c>
      <c r="D820" s="94" t="s">
        <v>885</v>
      </c>
      <c r="E820" s="94" t="s">
        <v>160</v>
      </c>
      <c r="F820" s="206">
        <f t="shared" si="13"/>
        <v>1048777.25</v>
      </c>
      <c r="G820" s="209"/>
    </row>
    <row r="821" spans="1:7" s="74" customFormat="1" ht="12.75">
      <c r="A821" s="205" t="s">
        <v>1442</v>
      </c>
      <c r="B821" s="94">
        <v>500</v>
      </c>
      <c r="C821" s="231" t="s">
        <v>608</v>
      </c>
      <c r="D821" s="231" t="s">
        <v>20</v>
      </c>
      <c r="E821" s="208" t="s">
        <v>1498</v>
      </c>
      <c r="F821" s="206">
        <f t="shared" si="13"/>
        <v>1049277.25</v>
      </c>
      <c r="G821" s="209" t="s">
        <v>295</v>
      </c>
    </row>
    <row r="822" spans="1:7" s="74" customFormat="1" ht="12.75">
      <c r="A822" s="205" t="s">
        <v>1442</v>
      </c>
      <c r="B822" s="94">
        <v>2000</v>
      </c>
      <c r="C822" s="231"/>
      <c r="D822" s="231" t="s">
        <v>20</v>
      </c>
      <c r="E822" s="94"/>
      <c r="F822" s="206">
        <f t="shared" si="13"/>
        <v>1051277.25</v>
      </c>
      <c r="G822" s="209" t="s">
        <v>1445</v>
      </c>
    </row>
    <row r="823" spans="1:7" s="74" customFormat="1" ht="12.75">
      <c r="A823" s="205" t="s">
        <v>1442</v>
      </c>
      <c r="B823" s="94">
        <v>200</v>
      </c>
      <c r="C823" s="231" t="s">
        <v>1147</v>
      </c>
      <c r="D823" s="231" t="s">
        <v>20</v>
      </c>
      <c r="E823" s="94" t="s">
        <v>277</v>
      </c>
      <c r="F823" s="206">
        <f t="shared" si="13"/>
        <v>1051477.25</v>
      </c>
      <c r="G823" s="209" t="s">
        <v>1135</v>
      </c>
    </row>
    <row r="824" spans="1:7" s="74" customFormat="1" ht="12.75">
      <c r="A824" s="205" t="s">
        <v>1442</v>
      </c>
      <c r="B824" s="94">
        <v>50</v>
      </c>
      <c r="C824" s="231" t="s">
        <v>1499</v>
      </c>
      <c r="D824" s="231" t="s">
        <v>20</v>
      </c>
      <c r="E824" s="94" t="s">
        <v>953</v>
      </c>
      <c r="F824" s="206">
        <f t="shared" si="13"/>
        <v>1051527.25</v>
      </c>
      <c r="G824" s="209" t="s">
        <v>1475</v>
      </c>
    </row>
    <row r="825" spans="1:7" ht="12.75">
      <c r="A825" s="150" t="s">
        <v>1468</v>
      </c>
      <c r="B825" s="30">
        <v>12000</v>
      </c>
      <c r="C825" s="230" t="s">
        <v>831</v>
      </c>
      <c r="D825" s="230" t="s">
        <v>154</v>
      </c>
      <c r="E825" s="30" t="s">
        <v>1474</v>
      </c>
      <c r="F825" s="211">
        <f t="shared" si="13"/>
        <v>1063527.25</v>
      </c>
      <c r="G825" s="72"/>
    </row>
    <row r="826" spans="1:7" ht="12.75">
      <c r="A826" s="150" t="s">
        <v>1468</v>
      </c>
      <c r="B826" s="30">
        <v>985</v>
      </c>
      <c r="C826" s="230" t="s">
        <v>1502</v>
      </c>
      <c r="D826" s="230" t="s">
        <v>21</v>
      </c>
      <c r="E826" s="30" t="s">
        <v>160</v>
      </c>
      <c r="F826" s="211">
        <f t="shared" si="13"/>
        <v>1064512.25</v>
      </c>
      <c r="G826" s="72" t="s">
        <v>365</v>
      </c>
    </row>
    <row r="827" spans="1:7" ht="12.75">
      <c r="A827" s="150" t="s">
        <v>1468</v>
      </c>
      <c r="B827" s="30">
        <v>150</v>
      </c>
      <c r="C827" s="230"/>
      <c r="D827" s="30" t="s">
        <v>885</v>
      </c>
      <c r="E827" s="30"/>
      <c r="F827" s="211">
        <f t="shared" si="13"/>
        <v>1064662.25</v>
      </c>
      <c r="G827" s="72"/>
    </row>
    <row r="828" spans="1:7" ht="12.75">
      <c r="A828" s="150" t="s">
        <v>1468</v>
      </c>
      <c r="B828" s="30">
        <v>1219</v>
      </c>
      <c r="C828" s="230"/>
      <c r="D828" s="30" t="s">
        <v>885</v>
      </c>
      <c r="E828" s="30"/>
      <c r="F828" s="211">
        <f t="shared" si="13"/>
        <v>1065881.25</v>
      </c>
      <c r="G828" s="72"/>
    </row>
    <row r="829" spans="1:7" ht="12.75">
      <c r="A829" s="150" t="s">
        <v>1468</v>
      </c>
      <c r="B829" s="30">
        <v>1000</v>
      </c>
      <c r="C829" s="230" t="s">
        <v>1501</v>
      </c>
      <c r="D829" s="30" t="s">
        <v>885</v>
      </c>
      <c r="E829" s="30" t="s">
        <v>160</v>
      </c>
      <c r="F829" s="211">
        <f t="shared" si="13"/>
        <v>1066881.25</v>
      </c>
      <c r="G829" s="72"/>
    </row>
    <row r="830" spans="1:7" ht="12.75">
      <c r="A830" s="150" t="s">
        <v>1468</v>
      </c>
      <c r="B830" s="30">
        <v>200</v>
      </c>
      <c r="C830" s="230"/>
      <c r="D830" s="30" t="s">
        <v>885</v>
      </c>
      <c r="E830" s="30"/>
      <c r="F830" s="211">
        <f t="shared" si="13"/>
        <v>1067081.25</v>
      </c>
      <c r="G830" s="72"/>
    </row>
    <row r="831" spans="1:7" ht="12.75">
      <c r="A831" s="150" t="s">
        <v>1468</v>
      </c>
      <c r="B831" s="30">
        <v>3000</v>
      </c>
      <c r="C831" s="30" t="s">
        <v>1777</v>
      </c>
      <c r="D831" s="230" t="s">
        <v>20</v>
      </c>
      <c r="E831" s="30"/>
      <c r="F831" s="211">
        <f t="shared" si="13"/>
        <v>1070081.25</v>
      </c>
      <c r="G831" s="72" t="s">
        <v>818</v>
      </c>
    </row>
    <row r="832" spans="1:7" ht="12.75">
      <c r="A832" s="150" t="s">
        <v>1468</v>
      </c>
      <c r="B832" s="30">
        <v>1500</v>
      </c>
      <c r="C832" s="230"/>
      <c r="D832" s="230" t="s">
        <v>20</v>
      </c>
      <c r="E832" s="30"/>
      <c r="F832" s="211">
        <f t="shared" si="13"/>
        <v>1071581.25</v>
      </c>
      <c r="G832" s="72" t="s">
        <v>1297</v>
      </c>
    </row>
    <row r="833" spans="1:7" ht="12.75">
      <c r="A833" s="150" t="s">
        <v>1468</v>
      </c>
      <c r="B833" s="30">
        <v>4000</v>
      </c>
      <c r="C833" s="230" t="s">
        <v>1496</v>
      </c>
      <c r="D833" s="230" t="s">
        <v>20</v>
      </c>
      <c r="E833" s="30" t="s">
        <v>1497</v>
      </c>
      <c r="F833" s="211">
        <f t="shared" si="13"/>
        <v>1075581.25</v>
      </c>
      <c r="G833" s="72" t="s">
        <v>1136</v>
      </c>
    </row>
    <row r="834" spans="1:7" ht="12.75">
      <c r="A834" s="150" t="s">
        <v>1468</v>
      </c>
      <c r="B834" s="30">
        <v>1000</v>
      </c>
      <c r="C834" s="230" t="s">
        <v>49</v>
      </c>
      <c r="D834" s="230" t="s">
        <v>20</v>
      </c>
      <c r="E834" s="30" t="s">
        <v>953</v>
      </c>
      <c r="F834" s="211">
        <f t="shared" si="13"/>
        <v>1076581.25</v>
      </c>
      <c r="G834" s="72" t="s">
        <v>1476</v>
      </c>
    </row>
    <row r="835" spans="1:7" s="74" customFormat="1" ht="12.75">
      <c r="A835" s="205" t="s">
        <v>1470</v>
      </c>
      <c r="B835" s="94">
        <v>3000</v>
      </c>
      <c r="C835" s="231"/>
      <c r="D835" s="231" t="s">
        <v>20</v>
      </c>
      <c r="E835" s="94"/>
      <c r="F835" s="206">
        <f t="shared" si="13"/>
        <v>1079581.25</v>
      </c>
      <c r="G835" s="209" t="s">
        <v>1007</v>
      </c>
    </row>
    <row r="836" spans="1:7" s="74" customFormat="1" ht="12.75">
      <c r="A836" s="205" t="s">
        <v>1470</v>
      </c>
      <c r="B836" s="94">
        <v>1000</v>
      </c>
      <c r="C836" s="231" t="s">
        <v>1503</v>
      </c>
      <c r="D836" s="231" t="s">
        <v>20</v>
      </c>
      <c r="E836" s="94" t="s">
        <v>160</v>
      </c>
      <c r="F836" s="206">
        <f t="shared" si="13"/>
        <v>1080581.25</v>
      </c>
      <c r="G836" s="209" t="s">
        <v>1477</v>
      </c>
    </row>
    <row r="837" spans="1:7" s="74" customFormat="1" ht="12.75">
      <c r="A837" s="205" t="s">
        <v>1470</v>
      </c>
      <c r="B837" s="94">
        <f>5000-38</f>
        <v>4962</v>
      </c>
      <c r="C837" s="231" t="s">
        <v>1062</v>
      </c>
      <c r="D837" s="231" t="s">
        <v>20</v>
      </c>
      <c r="E837" s="94" t="s">
        <v>877</v>
      </c>
      <c r="F837" s="206">
        <f t="shared" si="13"/>
        <v>1085543.25</v>
      </c>
      <c r="G837" s="209" t="s">
        <v>1033</v>
      </c>
    </row>
    <row r="838" spans="1:7" s="74" customFormat="1" ht="12.75">
      <c r="A838" s="205" t="s">
        <v>1470</v>
      </c>
      <c r="B838" s="94">
        <v>1000</v>
      </c>
      <c r="C838" s="231" t="s">
        <v>1257</v>
      </c>
      <c r="D838" s="231" t="s">
        <v>20</v>
      </c>
      <c r="E838" s="94" t="s">
        <v>839</v>
      </c>
      <c r="F838" s="206">
        <f t="shared" si="13"/>
        <v>1086543.25</v>
      </c>
      <c r="G838" s="209" t="s">
        <v>1231</v>
      </c>
    </row>
    <row r="839" spans="1:7" s="74" customFormat="1" ht="12.75">
      <c r="A839" s="205" t="s">
        <v>1470</v>
      </c>
      <c r="B839" s="94">
        <v>300</v>
      </c>
      <c r="C839" s="231"/>
      <c r="D839" s="231" t="s">
        <v>21</v>
      </c>
      <c r="E839" s="94"/>
      <c r="F839" s="206">
        <f t="shared" si="13"/>
        <v>1086843.25</v>
      </c>
      <c r="G839" s="209" t="s">
        <v>254</v>
      </c>
    </row>
    <row r="840" spans="1:7" s="74" customFormat="1" ht="12.75">
      <c r="A840" s="205" t="s">
        <v>1470</v>
      </c>
      <c r="B840" s="94">
        <v>1000</v>
      </c>
      <c r="C840" s="231" t="s">
        <v>618</v>
      </c>
      <c r="D840" s="231" t="s">
        <v>21</v>
      </c>
      <c r="E840" s="94" t="s">
        <v>877</v>
      </c>
      <c r="F840" s="206">
        <f t="shared" si="13"/>
        <v>1087843.25</v>
      </c>
      <c r="G840" s="209" t="s">
        <v>705</v>
      </c>
    </row>
    <row r="841" spans="1:7" s="74" customFormat="1" ht="12.75">
      <c r="A841" s="205" t="s">
        <v>1470</v>
      </c>
      <c r="B841" s="94">
        <v>197</v>
      </c>
      <c r="C841" s="231" t="s">
        <v>1253</v>
      </c>
      <c r="D841" s="231" t="s">
        <v>21</v>
      </c>
      <c r="E841" s="94" t="s">
        <v>877</v>
      </c>
      <c r="F841" s="206">
        <f t="shared" si="13"/>
        <v>1088040.25</v>
      </c>
      <c r="G841" s="209" t="s">
        <v>365</v>
      </c>
    </row>
    <row r="842" spans="1:7" s="74" customFormat="1" ht="12.75">
      <c r="A842" s="205" t="s">
        <v>1470</v>
      </c>
      <c r="B842" s="94">
        <v>500</v>
      </c>
      <c r="C842" s="231" t="s">
        <v>967</v>
      </c>
      <c r="D842" s="94" t="s">
        <v>885</v>
      </c>
      <c r="E842" s="94" t="s">
        <v>160</v>
      </c>
      <c r="F842" s="206">
        <f t="shared" si="13"/>
        <v>1088540.25</v>
      </c>
      <c r="G842" s="209"/>
    </row>
    <row r="843" spans="1:7" s="74" customFormat="1" ht="12.75">
      <c r="A843" s="205" t="s">
        <v>1470</v>
      </c>
      <c r="B843" s="94">
        <v>200</v>
      </c>
      <c r="C843" s="231" t="s">
        <v>1414</v>
      </c>
      <c r="D843" s="94" t="s">
        <v>885</v>
      </c>
      <c r="E843" s="94" t="s">
        <v>877</v>
      </c>
      <c r="F843" s="206">
        <f t="shared" si="13"/>
        <v>1088740.25</v>
      </c>
      <c r="G843" s="209"/>
    </row>
    <row r="844" spans="1:7" s="74" customFormat="1" ht="12.75">
      <c r="A844" s="205" t="s">
        <v>1470</v>
      </c>
      <c r="B844" s="94">
        <v>400</v>
      </c>
      <c r="C844" s="231" t="s">
        <v>1142</v>
      </c>
      <c r="D844" s="94" t="s">
        <v>885</v>
      </c>
      <c r="E844" s="94" t="s">
        <v>877</v>
      </c>
      <c r="F844" s="206">
        <f t="shared" si="13"/>
        <v>1089140.25</v>
      </c>
      <c r="G844" s="209"/>
    </row>
    <row r="845" spans="1:7" s="74" customFormat="1" ht="12.75">
      <c r="A845" s="205" t="s">
        <v>1470</v>
      </c>
      <c r="B845" s="94">
        <v>453</v>
      </c>
      <c r="C845" s="231" t="s">
        <v>1504</v>
      </c>
      <c r="D845" s="94" t="s">
        <v>885</v>
      </c>
      <c r="E845" s="94" t="s">
        <v>877</v>
      </c>
      <c r="F845" s="206">
        <f t="shared" si="13"/>
        <v>1089593.25</v>
      </c>
      <c r="G845" s="209"/>
    </row>
    <row r="846" spans="1:7" s="74" customFormat="1" ht="12.75">
      <c r="A846" s="205" t="s">
        <v>1470</v>
      </c>
      <c r="B846" s="94">
        <v>900</v>
      </c>
      <c r="C846" s="231" t="s">
        <v>1504</v>
      </c>
      <c r="D846" s="94" t="s">
        <v>885</v>
      </c>
      <c r="E846" s="94" t="s">
        <v>877</v>
      </c>
      <c r="F846" s="206">
        <f t="shared" si="13"/>
        <v>1090493.25</v>
      </c>
      <c r="G846" s="209"/>
    </row>
    <row r="847" spans="1:7" s="74" customFormat="1" ht="12.75">
      <c r="A847" s="205" t="s">
        <v>1470</v>
      </c>
      <c r="B847" s="94">
        <v>1100</v>
      </c>
      <c r="C847" s="231" t="s">
        <v>560</v>
      </c>
      <c r="D847" s="94" t="s">
        <v>885</v>
      </c>
      <c r="E847" s="94" t="s">
        <v>877</v>
      </c>
      <c r="F847" s="206">
        <f t="shared" si="13"/>
        <v>1091593.25</v>
      </c>
      <c r="G847" s="209"/>
    </row>
    <row r="848" spans="1:7" ht="12.75">
      <c r="A848" s="150" t="s">
        <v>1478</v>
      </c>
      <c r="B848" s="30">
        <v>500</v>
      </c>
      <c r="C848" s="230" t="s">
        <v>1505</v>
      </c>
      <c r="D848" s="230" t="s">
        <v>20</v>
      </c>
      <c r="E848" s="30" t="s">
        <v>160</v>
      </c>
      <c r="F848" s="211">
        <f t="shared" si="13"/>
        <v>1092093.25</v>
      </c>
      <c r="G848" s="72" t="s">
        <v>1479</v>
      </c>
    </row>
    <row r="849" spans="1:7" ht="12.75">
      <c r="A849" s="150" t="s">
        <v>1478</v>
      </c>
      <c r="B849" s="30">
        <v>1000</v>
      </c>
      <c r="C849" s="230" t="s">
        <v>1481</v>
      </c>
      <c r="D849" s="230" t="s">
        <v>20</v>
      </c>
      <c r="E849" s="30" t="s">
        <v>953</v>
      </c>
      <c r="F849" s="211">
        <f t="shared" si="13"/>
        <v>1093093.25</v>
      </c>
      <c r="G849" s="72" t="s">
        <v>1480</v>
      </c>
    </row>
    <row r="850" spans="1:7" ht="12.75">
      <c r="A850" s="150" t="s">
        <v>1478</v>
      </c>
      <c r="B850" s="30">
        <v>1000</v>
      </c>
      <c r="C850" s="230" t="s">
        <v>1106</v>
      </c>
      <c r="D850" s="230" t="s">
        <v>20</v>
      </c>
      <c r="E850" s="30" t="s">
        <v>877</v>
      </c>
      <c r="F850" s="211">
        <f t="shared" si="13"/>
        <v>1094093.25</v>
      </c>
      <c r="G850" s="72" t="s">
        <v>1482</v>
      </c>
    </row>
    <row r="851" spans="1:7" ht="12.75">
      <c r="A851" s="150" t="s">
        <v>1478</v>
      </c>
      <c r="B851" s="30">
        <v>985</v>
      </c>
      <c r="C851" s="230" t="s">
        <v>607</v>
      </c>
      <c r="D851" s="230" t="s">
        <v>21</v>
      </c>
      <c r="E851" s="30" t="s">
        <v>877</v>
      </c>
      <c r="F851" s="211">
        <f t="shared" si="13"/>
        <v>1095078.25</v>
      </c>
      <c r="G851" s="72" t="s">
        <v>291</v>
      </c>
    </row>
    <row r="852" spans="1:7" ht="12.75">
      <c r="A852" s="150" t="s">
        <v>1478</v>
      </c>
      <c r="B852" s="30">
        <v>190</v>
      </c>
      <c r="C852" s="230" t="s">
        <v>1509</v>
      </c>
      <c r="D852" s="233" t="s">
        <v>21</v>
      </c>
      <c r="E852" s="30" t="s">
        <v>877</v>
      </c>
      <c r="F852" s="211">
        <f t="shared" si="13"/>
        <v>1095268.25</v>
      </c>
      <c r="G852" s="72" t="s">
        <v>291</v>
      </c>
    </row>
    <row r="853" spans="1:7" ht="12.75">
      <c r="A853" s="150" t="s">
        <v>1478</v>
      </c>
      <c r="B853" s="30">
        <v>1000</v>
      </c>
      <c r="C853" s="232" t="s">
        <v>1506</v>
      </c>
      <c r="D853" s="234" t="s">
        <v>1507</v>
      </c>
      <c r="E853" s="30"/>
      <c r="F853" s="211">
        <f t="shared" si="13"/>
        <v>1096268.25</v>
      </c>
      <c r="G853" s="72"/>
    </row>
    <row r="854" spans="1:7" ht="12.75">
      <c r="A854" s="150" t="s">
        <v>1478</v>
      </c>
      <c r="B854" s="30"/>
      <c r="C854" s="235" t="s">
        <v>1508</v>
      </c>
      <c r="D854" s="236" t="s">
        <v>154</v>
      </c>
      <c r="E854" s="173" t="s">
        <v>1382</v>
      </c>
      <c r="F854" s="211">
        <f t="shared" si="13"/>
        <v>1096268.25</v>
      </c>
      <c r="G854" s="72"/>
    </row>
    <row r="855" spans="1:7" ht="12.75">
      <c r="A855" s="150" t="s">
        <v>1478</v>
      </c>
      <c r="B855" s="30">
        <v>500</v>
      </c>
      <c r="C855" s="232" t="s">
        <v>1333</v>
      </c>
      <c r="D855" s="26" t="s">
        <v>885</v>
      </c>
      <c r="E855" s="30" t="s">
        <v>877</v>
      </c>
      <c r="F855" s="211">
        <f t="shared" si="13"/>
        <v>1096768.25</v>
      </c>
      <c r="G855" s="72"/>
    </row>
    <row r="856" spans="1:7" ht="25.5">
      <c r="A856" s="150" t="s">
        <v>1478</v>
      </c>
      <c r="B856" s="30">
        <v>1000</v>
      </c>
      <c r="C856" s="230" t="s">
        <v>1510</v>
      </c>
      <c r="D856" s="30" t="s">
        <v>885</v>
      </c>
      <c r="E856" s="30" t="s">
        <v>160</v>
      </c>
      <c r="F856" s="211">
        <f t="shared" si="13"/>
        <v>1097768.25</v>
      </c>
      <c r="G856" s="72"/>
    </row>
    <row r="857" spans="1:7" ht="12.75">
      <c r="A857" s="150" t="s">
        <v>1478</v>
      </c>
      <c r="B857" s="30">
        <v>186</v>
      </c>
      <c r="C857" s="230" t="s">
        <v>902</v>
      </c>
      <c r="D857" s="30" t="s">
        <v>885</v>
      </c>
      <c r="E857" s="30" t="s">
        <v>877</v>
      </c>
      <c r="F857" s="211">
        <f t="shared" si="13"/>
        <v>1097954.25</v>
      </c>
      <c r="G857" s="72"/>
    </row>
    <row r="858" spans="1:7" s="74" customFormat="1" ht="12.75">
      <c r="A858" s="205" t="s">
        <v>1483</v>
      </c>
      <c r="B858" s="94">
        <v>1000</v>
      </c>
      <c r="C858" s="94" t="s">
        <v>407</v>
      </c>
      <c r="D858" s="231" t="s">
        <v>20</v>
      </c>
      <c r="E858" s="94" t="s">
        <v>1430</v>
      </c>
      <c r="F858" s="206">
        <f t="shared" si="13"/>
        <v>1098954.25</v>
      </c>
      <c r="G858" s="209" t="s">
        <v>391</v>
      </c>
    </row>
    <row r="859" spans="1:7" s="74" customFormat="1" ht="12.75">
      <c r="A859" s="205" t="s">
        <v>1483</v>
      </c>
      <c r="B859" s="94">
        <v>230</v>
      </c>
      <c r="C859" s="231" t="s">
        <v>973</v>
      </c>
      <c r="D859" s="231" t="s">
        <v>20</v>
      </c>
      <c r="E859" s="94" t="s">
        <v>877</v>
      </c>
      <c r="F859" s="206">
        <f t="shared" si="13"/>
        <v>1099184.25</v>
      </c>
      <c r="G859" s="209" t="s">
        <v>919</v>
      </c>
    </row>
    <row r="860" spans="1:7" s="74" customFormat="1" ht="12.75">
      <c r="A860" s="205" t="s">
        <v>1483</v>
      </c>
      <c r="B860" s="94">
        <v>100</v>
      </c>
      <c r="C860" s="231" t="s">
        <v>1484</v>
      </c>
      <c r="D860" s="231" t="s">
        <v>20</v>
      </c>
      <c r="E860" s="94"/>
      <c r="F860" s="206">
        <f t="shared" si="13"/>
        <v>1099284.25</v>
      </c>
      <c r="G860" s="209" t="s">
        <v>1443</v>
      </c>
    </row>
    <row r="861" spans="1:7" s="74" customFormat="1" ht="12.75">
      <c r="A861" s="205" t="s">
        <v>1483</v>
      </c>
      <c r="B861" s="94">
        <v>1007</v>
      </c>
      <c r="C861" s="94" t="s">
        <v>1509</v>
      </c>
      <c r="D861" s="231" t="s">
        <v>21</v>
      </c>
      <c r="E861" s="94" t="s">
        <v>877</v>
      </c>
      <c r="F861" s="206">
        <f t="shared" si="13"/>
        <v>1100291.25</v>
      </c>
      <c r="G861" s="209" t="s">
        <v>291</v>
      </c>
    </row>
    <row r="862" spans="1:7" s="74" customFormat="1" ht="12.75">
      <c r="A862" s="205" t="s">
        <v>1483</v>
      </c>
      <c r="B862" s="94">
        <v>100</v>
      </c>
      <c r="C862" s="94"/>
      <c r="D862" s="231" t="s">
        <v>21</v>
      </c>
      <c r="E862" s="94"/>
      <c r="F862" s="206">
        <f t="shared" si="13"/>
        <v>1100391.25</v>
      </c>
      <c r="G862" s="209" t="s">
        <v>1485</v>
      </c>
    </row>
    <row r="863" spans="1:7" s="74" customFormat="1" ht="12.75">
      <c r="A863" s="205" t="s">
        <v>1483</v>
      </c>
      <c r="B863" s="94">
        <v>500</v>
      </c>
      <c r="C863" s="94" t="s">
        <v>1199</v>
      </c>
      <c r="D863" s="94" t="s">
        <v>885</v>
      </c>
      <c r="E863" s="94" t="s">
        <v>1512</v>
      </c>
      <c r="F863" s="206">
        <f t="shared" si="13"/>
        <v>1100891.25</v>
      </c>
      <c r="G863" s="209"/>
    </row>
    <row r="864" spans="1:7" s="74" customFormat="1" ht="12.75">
      <c r="A864" s="205" t="s">
        <v>1483</v>
      </c>
      <c r="B864" s="94">
        <v>500</v>
      </c>
      <c r="C864" s="94" t="s">
        <v>1199</v>
      </c>
      <c r="D864" s="94" t="s">
        <v>885</v>
      </c>
      <c r="E864" s="94" t="s">
        <v>877</v>
      </c>
      <c r="F864" s="206">
        <f t="shared" si="13"/>
        <v>1101391.25</v>
      </c>
      <c r="G864" s="209"/>
    </row>
    <row r="865" spans="1:7" s="74" customFormat="1" ht="12.75">
      <c r="A865" s="205" t="s">
        <v>1483</v>
      </c>
      <c r="B865" s="94">
        <v>200</v>
      </c>
      <c r="C865" s="94"/>
      <c r="D865" s="94" t="s">
        <v>885</v>
      </c>
      <c r="E865" s="94"/>
      <c r="F865" s="206">
        <f t="shared" si="13"/>
        <v>1101591.25</v>
      </c>
      <c r="G865" s="209"/>
    </row>
    <row r="866" spans="1:7" ht="12.75">
      <c r="A866" s="150" t="s">
        <v>1486</v>
      </c>
      <c r="B866" s="30">
        <v>400</v>
      </c>
      <c r="C866" s="30" t="s">
        <v>581</v>
      </c>
      <c r="D866" s="30" t="s">
        <v>885</v>
      </c>
      <c r="E866" s="30" t="s">
        <v>839</v>
      </c>
      <c r="F866" s="211">
        <f t="shared" si="13"/>
        <v>1101991.25</v>
      </c>
      <c r="G866" s="72"/>
    </row>
    <row r="867" spans="1:7" ht="12.75">
      <c r="A867" s="150" t="s">
        <v>1486</v>
      </c>
      <c r="B867" s="30">
        <v>3000</v>
      </c>
      <c r="C867" s="30" t="s">
        <v>1660</v>
      </c>
      <c r="D867" s="30" t="s">
        <v>885</v>
      </c>
      <c r="E867" s="30" t="s">
        <v>160</v>
      </c>
      <c r="F867" s="211">
        <f t="shared" si="13"/>
        <v>1104991.25</v>
      </c>
      <c r="G867" s="72"/>
    </row>
    <row r="868" spans="1:7" ht="12.75">
      <c r="A868" s="150" t="s">
        <v>1486</v>
      </c>
      <c r="B868" s="30">
        <v>250</v>
      </c>
      <c r="C868" s="30"/>
      <c r="D868" s="30" t="s">
        <v>145</v>
      </c>
      <c r="E868" s="30"/>
      <c r="F868" s="211">
        <f t="shared" si="13"/>
        <v>1105241.25</v>
      </c>
      <c r="G868" s="72"/>
    </row>
    <row r="869" spans="1:7" ht="12.75">
      <c r="A869" s="150" t="s">
        <v>1486</v>
      </c>
      <c r="B869" s="30">
        <v>1000</v>
      </c>
      <c r="C869" s="30" t="s">
        <v>1630</v>
      </c>
      <c r="D869" s="30" t="s">
        <v>20</v>
      </c>
      <c r="E869" s="30" t="s">
        <v>877</v>
      </c>
      <c r="F869" s="211">
        <f t="shared" si="13"/>
        <v>1106241.25</v>
      </c>
      <c r="G869" s="72" t="s">
        <v>1563</v>
      </c>
    </row>
    <row r="870" spans="1:7" ht="12.75">
      <c r="A870" s="150" t="s">
        <v>1486</v>
      </c>
      <c r="B870" s="30">
        <f>500-4</f>
        <v>496</v>
      </c>
      <c r="C870" s="30" t="s">
        <v>1658</v>
      </c>
      <c r="D870" s="30" t="s">
        <v>20</v>
      </c>
      <c r="E870" s="30" t="s">
        <v>1430</v>
      </c>
      <c r="F870" s="211">
        <f t="shared" si="13"/>
        <v>1106737.25</v>
      </c>
      <c r="G870" s="72" t="s">
        <v>1564</v>
      </c>
    </row>
    <row r="871" spans="1:7" ht="12.75">
      <c r="A871" s="150" t="s">
        <v>1486</v>
      </c>
      <c r="B871" s="30">
        <v>500</v>
      </c>
      <c r="C871" s="30" t="s">
        <v>1659</v>
      </c>
      <c r="D871" s="30" t="s">
        <v>20</v>
      </c>
      <c r="E871" s="30" t="s">
        <v>839</v>
      </c>
      <c r="F871" s="211">
        <f t="shared" si="13"/>
        <v>1107237.25</v>
      </c>
      <c r="G871" s="72" t="s">
        <v>1565</v>
      </c>
    </row>
    <row r="872" spans="1:7" ht="12.75">
      <c r="A872" s="150" t="s">
        <v>1486</v>
      </c>
      <c r="B872" s="30">
        <v>1000</v>
      </c>
      <c r="C872" s="30" t="s">
        <v>264</v>
      </c>
      <c r="D872" s="30" t="s">
        <v>20</v>
      </c>
      <c r="E872" s="30"/>
      <c r="F872" s="211">
        <f t="shared" si="13"/>
        <v>1108237.25</v>
      </c>
      <c r="G872" s="72" t="s">
        <v>1566</v>
      </c>
    </row>
    <row r="873" spans="1:7" ht="12.75">
      <c r="A873" s="150" t="s">
        <v>1486</v>
      </c>
      <c r="B873" s="30">
        <v>170</v>
      </c>
      <c r="C873" s="30"/>
      <c r="D873" s="30" t="s">
        <v>21</v>
      </c>
      <c r="E873" s="30"/>
      <c r="F873" s="211">
        <f t="shared" si="13"/>
        <v>1108407.25</v>
      </c>
      <c r="G873" s="72" t="s">
        <v>1546</v>
      </c>
    </row>
    <row r="874" spans="1:7" ht="12.75">
      <c r="A874" s="150" t="s">
        <v>1486</v>
      </c>
      <c r="B874" s="30">
        <v>500</v>
      </c>
      <c r="C874" s="30" t="s">
        <v>1633</v>
      </c>
      <c r="D874" s="30" t="s">
        <v>21</v>
      </c>
      <c r="E874" s="30" t="s">
        <v>277</v>
      </c>
      <c r="F874" s="211">
        <f t="shared" si="13"/>
        <v>1108907.25</v>
      </c>
      <c r="G874" s="77" t="s">
        <v>292</v>
      </c>
    </row>
    <row r="875" spans="1:7" ht="12.75">
      <c r="A875" s="150" t="s">
        <v>1520</v>
      </c>
      <c r="B875" s="30">
        <v>1000</v>
      </c>
      <c r="C875" s="30"/>
      <c r="D875" s="30" t="s">
        <v>21</v>
      </c>
      <c r="E875" s="30"/>
      <c r="F875" s="211">
        <f t="shared" si="13"/>
        <v>1109907.25</v>
      </c>
      <c r="G875" s="77" t="s">
        <v>292</v>
      </c>
    </row>
    <row r="876" spans="1:7" s="74" customFormat="1" ht="12.75">
      <c r="A876" s="205" t="s">
        <v>1520</v>
      </c>
      <c r="B876" s="94">
        <v>3000</v>
      </c>
      <c r="C876" s="94" t="s">
        <v>462</v>
      </c>
      <c r="D876" s="94" t="s">
        <v>21</v>
      </c>
      <c r="E876" s="94" t="s">
        <v>877</v>
      </c>
      <c r="F876" s="206">
        <f t="shared" si="13"/>
        <v>1112907.25</v>
      </c>
      <c r="G876" s="249" t="s">
        <v>292</v>
      </c>
    </row>
    <row r="877" spans="1:7" s="74" customFormat="1" ht="12.75">
      <c r="A877" s="205" t="s">
        <v>1520</v>
      </c>
      <c r="B877" s="94">
        <v>1660</v>
      </c>
      <c r="C877" s="94" t="s">
        <v>1580</v>
      </c>
      <c r="D877" s="94" t="s">
        <v>154</v>
      </c>
      <c r="E877" s="94" t="s">
        <v>1430</v>
      </c>
      <c r="F877" s="206">
        <f t="shared" si="13"/>
        <v>1114567.25</v>
      </c>
      <c r="G877" s="249"/>
    </row>
    <row r="878" spans="1:7" s="74" customFormat="1" ht="12.75">
      <c r="A878" s="205" t="s">
        <v>1520</v>
      </c>
      <c r="B878" s="94">
        <v>1000</v>
      </c>
      <c r="C878" s="94" t="s">
        <v>61</v>
      </c>
      <c r="D878" s="94" t="s">
        <v>154</v>
      </c>
      <c r="E878" s="94" t="s">
        <v>1430</v>
      </c>
      <c r="F878" s="206">
        <f t="shared" si="13"/>
        <v>1115567.25</v>
      </c>
      <c r="G878" s="249"/>
    </row>
    <row r="879" spans="1:7" s="74" customFormat="1" ht="12.75">
      <c r="A879" s="205" t="s">
        <v>1520</v>
      </c>
      <c r="B879" s="94">
        <v>1000</v>
      </c>
      <c r="C879" s="94" t="s">
        <v>1657</v>
      </c>
      <c r="D879" s="94" t="s">
        <v>20</v>
      </c>
      <c r="E879" s="94" t="s">
        <v>160</v>
      </c>
      <c r="F879" s="206">
        <f t="shared" si="13"/>
        <v>1116567.25</v>
      </c>
      <c r="G879" s="249" t="s">
        <v>1405</v>
      </c>
    </row>
    <row r="880" spans="1:7" s="74" customFormat="1" ht="12.75">
      <c r="A880" s="205" t="s">
        <v>1520</v>
      </c>
      <c r="B880" s="94">
        <f>400-3</f>
        <v>397</v>
      </c>
      <c r="C880" s="94" t="s">
        <v>1658</v>
      </c>
      <c r="D880" s="94" t="s">
        <v>20</v>
      </c>
      <c r="E880" s="94" t="s">
        <v>1430</v>
      </c>
      <c r="F880" s="206">
        <f t="shared" si="13"/>
        <v>1116964.25</v>
      </c>
      <c r="G880" s="249" t="s">
        <v>1564</v>
      </c>
    </row>
    <row r="881" spans="1:7" s="74" customFormat="1" ht="12.75">
      <c r="A881" s="205" t="s">
        <v>1520</v>
      </c>
      <c r="B881" s="94">
        <v>500</v>
      </c>
      <c r="C881" s="94" t="s">
        <v>581</v>
      </c>
      <c r="D881" s="94" t="s">
        <v>885</v>
      </c>
      <c r="E881" s="94" t="s">
        <v>877</v>
      </c>
      <c r="F881" s="206">
        <f t="shared" si="13"/>
        <v>1117464.25</v>
      </c>
      <c r="G881" s="249"/>
    </row>
    <row r="882" spans="1:7" s="74" customFormat="1" ht="12.75">
      <c r="A882" s="205" t="s">
        <v>1520</v>
      </c>
      <c r="B882" s="94">
        <v>651</v>
      </c>
      <c r="C882" s="94" t="s">
        <v>902</v>
      </c>
      <c r="D882" s="94" t="s">
        <v>885</v>
      </c>
      <c r="E882" s="94" t="s">
        <v>1430</v>
      </c>
      <c r="F882" s="206">
        <f t="shared" si="13"/>
        <v>1118115.25</v>
      </c>
      <c r="G882" s="249"/>
    </row>
    <row r="883" spans="1:7" ht="12.75">
      <c r="A883" s="150" t="s">
        <v>1547</v>
      </c>
      <c r="B883" s="30">
        <v>200</v>
      </c>
      <c r="C883" s="30" t="s">
        <v>1058</v>
      </c>
      <c r="D883" s="30" t="s">
        <v>885</v>
      </c>
      <c r="E883" s="30" t="s">
        <v>1649</v>
      </c>
      <c r="F883" s="211">
        <f t="shared" si="13"/>
        <v>1118315.25</v>
      </c>
      <c r="G883" s="77"/>
    </row>
    <row r="884" spans="1:7" ht="12.75">
      <c r="A884" s="150" t="s">
        <v>1547</v>
      </c>
      <c r="B884" s="30">
        <v>450</v>
      </c>
      <c r="C884" s="30" t="s">
        <v>1647</v>
      </c>
      <c r="D884" s="30" t="s">
        <v>885</v>
      </c>
      <c r="E884" s="30"/>
      <c r="F884" s="211">
        <f t="shared" si="13"/>
        <v>1118765.25</v>
      </c>
      <c r="G884" s="77" t="s">
        <v>1581</v>
      </c>
    </row>
    <row r="885" spans="1:7" ht="12.75">
      <c r="A885" s="150" t="s">
        <v>1547</v>
      </c>
      <c r="B885" s="30">
        <v>1000</v>
      </c>
      <c r="C885" s="30" t="s">
        <v>1646</v>
      </c>
      <c r="D885" s="30" t="s">
        <v>20</v>
      </c>
      <c r="E885" s="30"/>
      <c r="F885" s="211">
        <f t="shared" si="13"/>
        <v>1119765.25</v>
      </c>
      <c r="G885" s="77" t="s">
        <v>1297</v>
      </c>
    </row>
    <row r="886" spans="1:7" ht="12.75">
      <c r="A886" s="150" t="s">
        <v>1547</v>
      </c>
      <c r="B886" s="30">
        <v>500</v>
      </c>
      <c r="C886" s="30" t="s">
        <v>1648</v>
      </c>
      <c r="D886" s="30" t="s">
        <v>20</v>
      </c>
      <c r="E886" s="30" t="s">
        <v>1649</v>
      </c>
      <c r="F886" s="211">
        <f t="shared" si="13"/>
        <v>1120265.25</v>
      </c>
      <c r="G886" s="77" t="s">
        <v>1567</v>
      </c>
    </row>
    <row r="887" spans="1:7" ht="12.75">
      <c r="A887" s="150" t="s">
        <v>1547</v>
      </c>
      <c r="B887" s="30">
        <v>394</v>
      </c>
      <c r="C887" s="30"/>
      <c r="D887" s="30" t="s">
        <v>21</v>
      </c>
      <c r="E887" s="30"/>
      <c r="F887" s="211">
        <f t="shared" si="13"/>
        <v>1120659.25</v>
      </c>
      <c r="G887" s="72" t="s">
        <v>365</v>
      </c>
    </row>
    <row r="888" spans="1:7" ht="12.75">
      <c r="A888" s="150" t="s">
        <v>1547</v>
      </c>
      <c r="B888" s="30">
        <v>985</v>
      </c>
      <c r="C888" s="30" t="s">
        <v>1647</v>
      </c>
      <c r="D888" s="30" t="s">
        <v>21</v>
      </c>
      <c r="E888" s="30" t="s">
        <v>839</v>
      </c>
      <c r="F888" s="211">
        <f t="shared" si="13"/>
        <v>1121644.25</v>
      </c>
      <c r="G888" s="72" t="s">
        <v>291</v>
      </c>
    </row>
    <row r="889" spans="1:7" ht="12.75">
      <c r="A889" s="150" t="s">
        <v>1547</v>
      </c>
      <c r="B889" s="30">
        <v>970</v>
      </c>
      <c r="C889" s="30" t="s">
        <v>1347</v>
      </c>
      <c r="D889" s="30" t="s">
        <v>21</v>
      </c>
      <c r="E889" s="30" t="s">
        <v>1218</v>
      </c>
      <c r="F889" s="211">
        <f t="shared" si="13"/>
        <v>1122614.25</v>
      </c>
      <c r="G889" s="72" t="s">
        <v>291</v>
      </c>
    </row>
    <row r="890" spans="1:7" ht="12.75">
      <c r="A890" s="150" t="s">
        <v>1547</v>
      </c>
      <c r="B890" s="30">
        <v>150</v>
      </c>
      <c r="C890" s="30"/>
      <c r="D890" s="30" t="s">
        <v>21</v>
      </c>
      <c r="E890" s="30"/>
      <c r="F890" s="211">
        <f t="shared" si="13"/>
        <v>1122764.25</v>
      </c>
      <c r="G890" s="72" t="s">
        <v>292</v>
      </c>
    </row>
    <row r="891" spans="1:7" ht="12.75">
      <c r="A891" s="150" t="s">
        <v>1547</v>
      </c>
      <c r="B891" s="30">
        <v>207</v>
      </c>
      <c r="C891" s="30" t="s">
        <v>1634</v>
      </c>
      <c r="D891" s="30" t="s">
        <v>21</v>
      </c>
      <c r="E891" s="30" t="s">
        <v>839</v>
      </c>
      <c r="F891" s="211">
        <f t="shared" si="13"/>
        <v>1122971.25</v>
      </c>
      <c r="G891" s="72" t="s">
        <v>475</v>
      </c>
    </row>
    <row r="892" spans="1:7" ht="12.75">
      <c r="A892" s="150" t="s">
        <v>1547</v>
      </c>
      <c r="B892" s="30">
        <v>1600</v>
      </c>
      <c r="C892" s="30" t="s">
        <v>1549</v>
      </c>
      <c r="D892" s="30" t="s">
        <v>126</v>
      </c>
      <c r="E892" s="30" t="s">
        <v>240</v>
      </c>
      <c r="F892" s="211">
        <f t="shared" si="13"/>
        <v>1124571.25</v>
      </c>
      <c r="G892" s="72"/>
    </row>
    <row r="893" spans="1:7" s="74" customFormat="1" ht="12.75">
      <c r="A893" s="205" t="s">
        <v>1518</v>
      </c>
      <c r="B893" s="94">
        <v>970</v>
      </c>
      <c r="C893" s="94" t="s">
        <v>1650</v>
      </c>
      <c r="D893" s="94" t="s">
        <v>21</v>
      </c>
      <c r="E893" s="94"/>
      <c r="F893" s="206">
        <f t="shared" si="13"/>
        <v>1125541.25</v>
      </c>
      <c r="G893" s="209" t="s">
        <v>473</v>
      </c>
    </row>
    <row r="894" spans="1:7" s="74" customFormat="1" ht="12.75">
      <c r="A894" s="205" t="s">
        <v>1518</v>
      </c>
      <c r="B894" s="94">
        <v>300</v>
      </c>
      <c r="C894" s="94" t="s">
        <v>604</v>
      </c>
      <c r="D894" s="94" t="s">
        <v>20</v>
      </c>
      <c r="E894" s="94" t="s">
        <v>1649</v>
      </c>
      <c r="F894" s="206">
        <f t="shared" si="13"/>
        <v>1125841.25</v>
      </c>
      <c r="G894" s="209" t="s">
        <v>295</v>
      </c>
    </row>
    <row r="895" spans="1:7" s="74" customFormat="1" ht="12.75">
      <c r="A895" s="205" t="s">
        <v>1518</v>
      </c>
      <c r="B895" s="94">
        <v>200</v>
      </c>
      <c r="C895" s="94" t="s">
        <v>1652</v>
      </c>
      <c r="D895" s="94" t="s">
        <v>20</v>
      </c>
      <c r="E895" s="94" t="s">
        <v>428</v>
      </c>
      <c r="F895" s="206">
        <f t="shared" si="13"/>
        <v>1126041.25</v>
      </c>
      <c r="G895" s="209" t="s">
        <v>1568</v>
      </c>
    </row>
    <row r="896" spans="1:7" s="74" customFormat="1" ht="12.75">
      <c r="A896" s="205" t="s">
        <v>1518</v>
      </c>
      <c r="B896" s="94">
        <v>6000</v>
      </c>
      <c r="C896" s="94" t="s">
        <v>1653</v>
      </c>
      <c r="D896" s="94" t="s">
        <v>20</v>
      </c>
      <c r="E896" s="94" t="s">
        <v>160</v>
      </c>
      <c r="F896" s="206">
        <f t="shared" si="13"/>
        <v>1132041.25</v>
      </c>
      <c r="G896" s="209" t="s">
        <v>1297</v>
      </c>
    </row>
    <row r="897" spans="1:7" s="74" customFormat="1" ht="12.75">
      <c r="A897" s="205" t="s">
        <v>1518</v>
      </c>
      <c r="B897" s="94">
        <v>1000</v>
      </c>
      <c r="C897" s="94" t="s">
        <v>117</v>
      </c>
      <c r="D897" s="94" t="s">
        <v>20</v>
      </c>
      <c r="E897" s="94" t="s">
        <v>1430</v>
      </c>
      <c r="F897" s="206">
        <f t="shared" si="13"/>
        <v>1133041.25</v>
      </c>
      <c r="G897" s="209" t="s">
        <v>116</v>
      </c>
    </row>
    <row r="898" spans="1:7" s="74" customFormat="1" ht="12.75">
      <c r="A898" s="205" t="s">
        <v>1518</v>
      </c>
      <c r="B898" s="94">
        <v>93</v>
      </c>
      <c r="C898" s="231" t="s">
        <v>902</v>
      </c>
      <c r="D898" s="94" t="s">
        <v>885</v>
      </c>
      <c r="E898" s="94" t="s">
        <v>1430</v>
      </c>
      <c r="F898" s="206">
        <f t="shared" si="13"/>
        <v>1133134.25</v>
      </c>
      <c r="G898" s="209"/>
    </row>
    <row r="899" spans="1:7" s="74" customFormat="1" ht="12.75">
      <c r="A899" s="205" t="s">
        <v>1518</v>
      </c>
      <c r="B899" s="94">
        <v>300</v>
      </c>
      <c r="C899" s="231" t="s">
        <v>1647</v>
      </c>
      <c r="D899" s="94" t="s">
        <v>885</v>
      </c>
      <c r="E899" s="94" t="s">
        <v>1218</v>
      </c>
      <c r="F899" s="206">
        <f t="shared" si="13"/>
        <v>1133434.25</v>
      </c>
      <c r="G899" s="209"/>
    </row>
    <row r="900" spans="1:7" s="74" customFormat="1" ht="12.75">
      <c r="A900" s="205" t="s">
        <v>1518</v>
      </c>
      <c r="B900" s="94">
        <v>300</v>
      </c>
      <c r="C900" s="231" t="s">
        <v>1651</v>
      </c>
      <c r="D900" s="94" t="s">
        <v>885</v>
      </c>
      <c r="E900" s="94" t="s">
        <v>160</v>
      </c>
      <c r="F900" s="206">
        <f t="shared" si="13"/>
        <v>1133734.25</v>
      </c>
      <c r="G900" s="209"/>
    </row>
    <row r="901" spans="1:7" s="74" customFormat="1" ht="12.75">
      <c r="A901" s="205" t="s">
        <v>1518</v>
      </c>
      <c r="B901" s="94">
        <v>300</v>
      </c>
      <c r="C901" s="231" t="s">
        <v>1655</v>
      </c>
      <c r="D901" s="94" t="s">
        <v>885</v>
      </c>
      <c r="E901" s="94" t="s">
        <v>240</v>
      </c>
      <c r="F901" s="206">
        <f t="shared" si="13"/>
        <v>1134034.25</v>
      </c>
      <c r="G901" s="209"/>
    </row>
    <row r="902" spans="1:7" ht="12.75">
      <c r="A902" s="150" t="s">
        <v>32</v>
      </c>
      <c r="B902" s="30">
        <v>500</v>
      </c>
      <c r="C902" s="230" t="s">
        <v>1654</v>
      </c>
      <c r="D902" s="30" t="s">
        <v>885</v>
      </c>
      <c r="E902" s="30" t="s">
        <v>160</v>
      </c>
      <c r="F902" s="211">
        <f t="shared" si="13"/>
        <v>1134534.25</v>
      </c>
      <c r="G902" s="72"/>
    </row>
    <row r="903" spans="1:7" ht="12.75">
      <c r="A903" s="150" t="s">
        <v>32</v>
      </c>
      <c r="B903" s="30">
        <v>500</v>
      </c>
      <c r="C903" s="230" t="s">
        <v>1200</v>
      </c>
      <c r="D903" s="30" t="s">
        <v>885</v>
      </c>
      <c r="E903" s="30" t="s">
        <v>1218</v>
      </c>
      <c r="F903" s="211">
        <f t="shared" si="13"/>
        <v>1135034.25</v>
      </c>
      <c r="G903" s="72"/>
    </row>
    <row r="904" spans="1:7" ht="12.75">
      <c r="A904" s="150" t="s">
        <v>32</v>
      </c>
      <c r="B904" s="30">
        <v>1000</v>
      </c>
      <c r="C904" s="230" t="s">
        <v>969</v>
      </c>
      <c r="D904" s="30" t="s">
        <v>885</v>
      </c>
      <c r="E904" s="30" t="s">
        <v>160</v>
      </c>
      <c r="F904" s="211">
        <f t="shared" si="13"/>
        <v>1136034.25</v>
      </c>
      <c r="G904" s="72"/>
    </row>
    <row r="905" spans="1:7" ht="12.75">
      <c r="A905" s="150" t="s">
        <v>32</v>
      </c>
      <c r="B905" s="30">
        <v>1000</v>
      </c>
      <c r="C905" s="30" t="s">
        <v>1656</v>
      </c>
      <c r="D905" s="30" t="s">
        <v>20</v>
      </c>
      <c r="E905" s="30" t="s">
        <v>160</v>
      </c>
      <c r="F905" s="211">
        <f t="shared" si="13"/>
        <v>1137034.25</v>
      </c>
      <c r="G905" s="72" t="s">
        <v>1569</v>
      </c>
    </row>
    <row r="906" spans="1:7" ht="12.75">
      <c r="A906" s="150" t="s">
        <v>32</v>
      </c>
      <c r="B906" s="30">
        <v>1200</v>
      </c>
      <c r="C906" s="30" t="s">
        <v>1645</v>
      </c>
      <c r="D906" s="30" t="s">
        <v>21</v>
      </c>
      <c r="E906" s="30" t="s">
        <v>160</v>
      </c>
      <c r="F906" s="211">
        <f t="shared" si="13"/>
        <v>1138234.25</v>
      </c>
      <c r="G906" s="72" t="s">
        <v>292</v>
      </c>
    </row>
    <row r="907" spans="1:7" ht="12.75">
      <c r="A907" s="150" t="s">
        <v>32</v>
      </c>
      <c r="B907" s="30">
        <v>5000</v>
      </c>
      <c r="C907" s="30" t="s">
        <v>1644</v>
      </c>
      <c r="D907" s="30" t="s">
        <v>145</v>
      </c>
      <c r="E907" s="30" t="s">
        <v>160</v>
      </c>
      <c r="F907" s="211">
        <f t="shared" si="13"/>
        <v>1143234.25</v>
      </c>
      <c r="G907" s="72"/>
    </row>
    <row r="908" spans="1:7" s="74" customFormat="1" ht="12.75">
      <c r="A908" s="205" t="s">
        <v>1553</v>
      </c>
      <c r="B908" s="94">
        <v>1000</v>
      </c>
      <c r="C908" s="94" t="s">
        <v>1333</v>
      </c>
      <c r="D908" s="94" t="s">
        <v>20</v>
      </c>
      <c r="E908" s="94" t="s">
        <v>160</v>
      </c>
      <c r="F908" s="206">
        <f t="shared" si="13"/>
        <v>1144234.25</v>
      </c>
      <c r="G908" s="209" t="s">
        <v>1289</v>
      </c>
    </row>
    <row r="909" spans="1:7" s="74" customFormat="1" ht="12.75">
      <c r="A909" s="205" t="s">
        <v>1553</v>
      </c>
      <c r="B909" s="94">
        <v>105</v>
      </c>
      <c r="C909" s="94"/>
      <c r="D909" s="94" t="s">
        <v>21</v>
      </c>
      <c r="E909" s="94"/>
      <c r="F909" s="206">
        <f t="shared" si="13"/>
        <v>1144339.25</v>
      </c>
      <c r="G909" s="209" t="s">
        <v>1554</v>
      </c>
    </row>
    <row r="910" spans="1:7" s="74" customFormat="1" ht="12.75">
      <c r="A910" s="205" t="s">
        <v>1553</v>
      </c>
      <c r="B910" s="94">
        <v>1000</v>
      </c>
      <c r="C910" s="94" t="s">
        <v>757</v>
      </c>
      <c r="D910" s="94" t="s">
        <v>21</v>
      </c>
      <c r="E910" s="94" t="s">
        <v>88</v>
      </c>
      <c r="F910" s="206">
        <f t="shared" si="13"/>
        <v>1145339.25</v>
      </c>
      <c r="G910" s="209" t="s">
        <v>148</v>
      </c>
    </row>
    <row r="911" spans="1:7" s="74" customFormat="1" ht="12.75">
      <c r="A911" s="205" t="s">
        <v>1553</v>
      </c>
      <c r="B911" s="94">
        <v>461</v>
      </c>
      <c r="C911" s="94" t="s">
        <v>1643</v>
      </c>
      <c r="D911" s="94" t="s">
        <v>885</v>
      </c>
      <c r="E911" s="94" t="s">
        <v>160</v>
      </c>
      <c r="F911" s="206">
        <f t="shared" si="13"/>
        <v>1145800.25</v>
      </c>
      <c r="G911" s="209"/>
    </row>
    <row r="912" spans="1:7" ht="12.75">
      <c r="A912" s="150" t="s">
        <v>1552</v>
      </c>
      <c r="B912" s="30">
        <v>90</v>
      </c>
      <c r="C912" s="30" t="s">
        <v>745</v>
      </c>
      <c r="D912" s="30" t="s">
        <v>885</v>
      </c>
      <c r="E912" s="30" t="s">
        <v>160</v>
      </c>
      <c r="F912" s="211">
        <f t="shared" si="13"/>
        <v>1145890.25</v>
      </c>
      <c r="G912" s="72"/>
    </row>
    <row r="913" spans="1:7" ht="12.75">
      <c r="A913" s="150" t="s">
        <v>1552</v>
      </c>
      <c r="B913" s="30">
        <v>1000</v>
      </c>
      <c r="C913" s="30" t="s">
        <v>1636</v>
      </c>
      <c r="D913" s="30" t="s">
        <v>20</v>
      </c>
      <c r="E913" s="30" t="s">
        <v>1570</v>
      </c>
      <c r="F913" s="211">
        <f t="shared" si="13"/>
        <v>1146890.25</v>
      </c>
      <c r="G913" s="72" t="s">
        <v>1571</v>
      </c>
    </row>
    <row r="914" spans="1:7" ht="12.75">
      <c r="A914" s="150" t="s">
        <v>1552</v>
      </c>
      <c r="B914" s="30">
        <v>200</v>
      </c>
      <c r="C914" s="30" t="s">
        <v>1642</v>
      </c>
      <c r="D914" s="30" t="s">
        <v>20</v>
      </c>
      <c r="E914" s="30"/>
      <c r="F914" s="211">
        <f t="shared" si="13"/>
        <v>1147090.25</v>
      </c>
      <c r="G914" s="72" t="s">
        <v>1572</v>
      </c>
    </row>
    <row r="915" spans="1:7" ht="12.75">
      <c r="A915" s="150" t="s">
        <v>1552</v>
      </c>
      <c r="B915" s="30">
        <v>2000</v>
      </c>
      <c r="C915" s="30"/>
      <c r="D915" s="30" t="s">
        <v>20</v>
      </c>
      <c r="E915" s="30"/>
      <c r="F915" s="211">
        <f t="shared" si="13"/>
        <v>1149090.25</v>
      </c>
      <c r="G915" s="72" t="s">
        <v>1573</v>
      </c>
    </row>
    <row r="916" spans="1:7" s="74" customFormat="1" ht="12.75">
      <c r="A916" s="205" t="s">
        <v>1555</v>
      </c>
      <c r="B916" s="94">
        <v>4000</v>
      </c>
      <c r="C916" s="94" t="s">
        <v>1062</v>
      </c>
      <c r="D916" s="94" t="s">
        <v>20</v>
      </c>
      <c r="E916" s="94" t="s">
        <v>877</v>
      </c>
      <c r="F916" s="206">
        <f t="shared" si="13"/>
        <v>1153090.25</v>
      </c>
      <c r="G916" s="209" t="s">
        <v>1573</v>
      </c>
    </row>
    <row r="917" spans="1:7" s="74" customFormat="1" ht="12.75">
      <c r="A917" s="205" t="s">
        <v>1555</v>
      </c>
      <c r="B917" s="94">
        <v>300</v>
      </c>
      <c r="C917" s="94" t="s">
        <v>608</v>
      </c>
      <c r="D917" s="94" t="s">
        <v>20</v>
      </c>
      <c r="E917" s="94" t="s">
        <v>839</v>
      </c>
      <c r="F917" s="206">
        <f t="shared" si="13"/>
        <v>1153390.25</v>
      </c>
      <c r="G917" s="209" t="s">
        <v>295</v>
      </c>
    </row>
    <row r="918" spans="1:7" s="74" customFormat="1" ht="12.75">
      <c r="A918" s="205" t="s">
        <v>1555</v>
      </c>
      <c r="B918" s="94">
        <v>600</v>
      </c>
      <c r="C918" s="94" t="s">
        <v>488</v>
      </c>
      <c r="D918" s="94" t="s">
        <v>20</v>
      </c>
      <c r="E918" s="94" t="s">
        <v>1430</v>
      </c>
      <c r="F918" s="206">
        <f t="shared" si="13"/>
        <v>1153990.25</v>
      </c>
      <c r="G918" s="209" t="s">
        <v>725</v>
      </c>
    </row>
    <row r="919" spans="1:7" s="74" customFormat="1" ht="12.75">
      <c r="A919" s="205" t="s">
        <v>1555</v>
      </c>
      <c r="B919" s="94">
        <v>2000</v>
      </c>
      <c r="C919" s="94" t="s">
        <v>955</v>
      </c>
      <c r="D919" s="94" t="s">
        <v>20</v>
      </c>
      <c r="E919" s="94"/>
      <c r="F919" s="206">
        <f t="shared" si="13"/>
        <v>1155990.25</v>
      </c>
      <c r="G919" s="209" t="s">
        <v>245</v>
      </c>
    </row>
    <row r="920" spans="1:7" s="74" customFormat="1" ht="12.75">
      <c r="A920" s="205" t="s">
        <v>1555</v>
      </c>
      <c r="B920" s="94">
        <v>300</v>
      </c>
      <c r="C920" s="94" t="s">
        <v>1261</v>
      </c>
      <c r="D920" s="94" t="s">
        <v>20</v>
      </c>
      <c r="E920" s="94" t="s">
        <v>160</v>
      </c>
      <c r="F920" s="206">
        <f t="shared" si="13"/>
        <v>1156290.25</v>
      </c>
      <c r="G920" s="209" t="s">
        <v>1244</v>
      </c>
    </row>
    <row r="921" spans="1:7" s="74" customFormat="1" ht="12.75">
      <c r="A921" s="205" t="s">
        <v>1555</v>
      </c>
      <c r="B921" s="94">
        <v>4000</v>
      </c>
      <c r="C921" s="94" t="s">
        <v>1641</v>
      </c>
      <c r="D921" s="94" t="s">
        <v>20</v>
      </c>
      <c r="E921" s="94"/>
      <c r="F921" s="206">
        <f t="shared" si="13"/>
        <v>1160290.25</v>
      </c>
      <c r="G921" s="209" t="s">
        <v>1297</v>
      </c>
    </row>
    <row r="922" spans="1:7" s="74" customFormat="1" ht="12.75">
      <c r="A922" s="205" t="s">
        <v>1555</v>
      </c>
      <c r="B922" s="94">
        <v>1000</v>
      </c>
      <c r="C922" s="94"/>
      <c r="D922" s="94" t="s">
        <v>20</v>
      </c>
      <c r="E922" s="94"/>
      <c r="F922" s="206">
        <f t="shared" si="13"/>
        <v>1161290.25</v>
      </c>
      <c r="G922" s="209" t="s">
        <v>1574</v>
      </c>
    </row>
    <row r="923" spans="1:7" s="74" customFormat="1" ht="12.75">
      <c r="A923" s="205" t="s">
        <v>1555</v>
      </c>
      <c r="B923" s="94">
        <v>1000</v>
      </c>
      <c r="C923" s="94" t="s">
        <v>1346</v>
      </c>
      <c r="D923" s="94" t="s">
        <v>21</v>
      </c>
      <c r="E923" s="94" t="s">
        <v>160</v>
      </c>
      <c r="F923" s="206">
        <f t="shared" si="13"/>
        <v>1162290.25</v>
      </c>
      <c r="G923" s="209" t="s">
        <v>292</v>
      </c>
    </row>
    <row r="924" spans="1:7" s="74" customFormat="1" ht="12.75">
      <c r="A924" s="205" t="s">
        <v>1555</v>
      </c>
      <c r="B924" s="94">
        <v>200</v>
      </c>
      <c r="C924" s="231" t="s">
        <v>1075</v>
      </c>
      <c r="D924" s="94" t="s">
        <v>885</v>
      </c>
      <c r="E924" s="94" t="s">
        <v>839</v>
      </c>
      <c r="F924" s="206">
        <f t="shared" si="13"/>
        <v>1162490.25</v>
      </c>
      <c r="G924" s="209"/>
    </row>
    <row r="925" spans="1:7" ht="12.75">
      <c r="A925" s="150" t="s">
        <v>1550</v>
      </c>
      <c r="B925" s="30">
        <v>500</v>
      </c>
      <c r="C925" s="230" t="s">
        <v>1638</v>
      </c>
      <c r="D925" s="30" t="s">
        <v>885</v>
      </c>
      <c r="E925" s="30" t="s">
        <v>160</v>
      </c>
      <c r="F925" s="211">
        <f t="shared" si="13"/>
        <v>1162990.25</v>
      </c>
      <c r="G925" s="72"/>
    </row>
    <row r="926" spans="1:7" ht="12.75">
      <c r="A926" s="150" t="s">
        <v>1550</v>
      </c>
      <c r="B926" s="30">
        <v>473</v>
      </c>
      <c r="C926" s="230" t="s">
        <v>1416</v>
      </c>
      <c r="D926" s="30" t="s">
        <v>885</v>
      </c>
      <c r="E926" s="30" t="s">
        <v>123</v>
      </c>
      <c r="F926" s="211">
        <f t="shared" si="13"/>
        <v>1163463.25</v>
      </c>
      <c r="G926" s="72"/>
    </row>
    <row r="927" spans="1:7" ht="12.75">
      <c r="A927" s="150" t="s">
        <v>1550</v>
      </c>
      <c r="B927" s="30">
        <v>1000</v>
      </c>
      <c r="C927" s="30" t="s">
        <v>1257</v>
      </c>
      <c r="D927" s="30" t="s">
        <v>20</v>
      </c>
      <c r="E927" s="30" t="s">
        <v>839</v>
      </c>
      <c r="F927" s="211">
        <f t="shared" si="13"/>
        <v>1164463.25</v>
      </c>
      <c r="G927" s="72" t="s">
        <v>1231</v>
      </c>
    </row>
    <row r="928" spans="1:7" ht="12.75">
      <c r="A928" s="150" t="s">
        <v>1550</v>
      </c>
      <c r="B928" s="30">
        <v>200</v>
      </c>
      <c r="C928" s="30" t="s">
        <v>604</v>
      </c>
      <c r="D928" s="30" t="s">
        <v>20</v>
      </c>
      <c r="E928" s="30"/>
      <c r="F928" s="211">
        <f t="shared" si="13"/>
        <v>1164663.25</v>
      </c>
      <c r="G928" s="72" t="s">
        <v>295</v>
      </c>
    </row>
    <row r="929" spans="1:7" ht="12.75">
      <c r="A929" s="150" t="s">
        <v>1550</v>
      </c>
      <c r="B929" s="30">
        <v>1500</v>
      </c>
      <c r="C929" s="30" t="s">
        <v>1222</v>
      </c>
      <c r="D929" s="30" t="s">
        <v>20</v>
      </c>
      <c r="E929" s="30" t="s">
        <v>839</v>
      </c>
      <c r="F929" s="211">
        <f t="shared" si="13"/>
        <v>1166163.25</v>
      </c>
      <c r="G929" s="72" t="s">
        <v>1236</v>
      </c>
    </row>
    <row r="930" spans="1:7" ht="12.75">
      <c r="A930" s="150" t="s">
        <v>1550</v>
      </c>
      <c r="B930" s="30">
        <v>500</v>
      </c>
      <c r="C930" s="30" t="s">
        <v>1630</v>
      </c>
      <c r="D930" s="30" t="s">
        <v>20</v>
      </c>
      <c r="E930" s="30" t="s">
        <v>1218</v>
      </c>
      <c r="F930" s="211">
        <f t="shared" si="13"/>
        <v>1166663.25</v>
      </c>
      <c r="G930" s="72" t="s">
        <v>1575</v>
      </c>
    </row>
    <row r="931" spans="1:7" ht="12.75">
      <c r="A931" s="150" t="s">
        <v>1550</v>
      </c>
      <c r="B931" s="30">
        <v>2000</v>
      </c>
      <c r="C931" s="30" t="s">
        <v>1637</v>
      </c>
      <c r="D931" s="30" t="s">
        <v>20</v>
      </c>
      <c r="E931" s="30" t="s">
        <v>839</v>
      </c>
      <c r="F931" s="211">
        <f t="shared" si="13"/>
        <v>1168663.25</v>
      </c>
      <c r="G931" s="72" t="s">
        <v>1576</v>
      </c>
    </row>
    <row r="932" spans="1:7" ht="12.75">
      <c r="A932" s="150" t="s">
        <v>1550</v>
      </c>
      <c r="B932" s="30">
        <v>1000</v>
      </c>
      <c r="C932" s="30" t="s">
        <v>1639</v>
      </c>
      <c r="D932" s="30" t="s">
        <v>20</v>
      </c>
      <c r="E932" s="30" t="s">
        <v>123</v>
      </c>
      <c r="F932" s="211">
        <f t="shared" si="13"/>
        <v>1169663.25</v>
      </c>
      <c r="G932" s="72" t="s">
        <v>1576</v>
      </c>
    </row>
    <row r="933" spans="1:7" ht="12.75">
      <c r="A933" s="150" t="s">
        <v>1550</v>
      </c>
      <c r="B933" s="30">
        <v>184</v>
      </c>
      <c r="C933" s="30" t="s">
        <v>421</v>
      </c>
      <c r="D933" s="30" t="s">
        <v>21</v>
      </c>
      <c r="E933" s="30" t="s">
        <v>428</v>
      </c>
      <c r="F933" s="211">
        <f t="shared" si="13"/>
        <v>1169847.25</v>
      </c>
      <c r="G933" s="72" t="s">
        <v>475</v>
      </c>
    </row>
    <row r="934" spans="1:7" ht="12.75">
      <c r="A934" s="150" t="s">
        <v>1550</v>
      </c>
      <c r="B934" s="30">
        <v>151</v>
      </c>
      <c r="C934" s="30"/>
      <c r="D934" s="30" t="s">
        <v>21</v>
      </c>
      <c r="E934" s="30"/>
      <c r="F934" s="211">
        <f t="shared" si="13"/>
        <v>1169998.25</v>
      </c>
      <c r="G934" s="72" t="s">
        <v>1556</v>
      </c>
    </row>
    <row r="935" spans="1:7" ht="12.75">
      <c r="A935" s="150" t="s">
        <v>1550</v>
      </c>
      <c r="B935" s="30">
        <v>200</v>
      </c>
      <c r="C935" s="30" t="s">
        <v>608</v>
      </c>
      <c r="D935" s="30" t="s">
        <v>21</v>
      </c>
      <c r="E935" s="30" t="s">
        <v>123</v>
      </c>
      <c r="F935" s="211">
        <f t="shared" si="13"/>
        <v>1170198.25</v>
      </c>
      <c r="G935" s="72" t="s">
        <v>292</v>
      </c>
    </row>
    <row r="936" spans="1:7" ht="12.75">
      <c r="A936" s="150" t="s">
        <v>1550</v>
      </c>
      <c r="B936" s="30">
        <v>700</v>
      </c>
      <c r="C936" s="30" t="s">
        <v>1640</v>
      </c>
      <c r="D936" s="30" t="s">
        <v>21</v>
      </c>
      <c r="E936" s="30" t="s">
        <v>1523</v>
      </c>
      <c r="F936" s="211">
        <f t="shared" si="13"/>
        <v>1170898.25</v>
      </c>
      <c r="G936" s="72" t="s">
        <v>1557</v>
      </c>
    </row>
    <row r="937" spans="1:7" s="74" customFormat="1" ht="12.75">
      <c r="A937" s="205" t="s">
        <v>1559</v>
      </c>
      <c r="B937" s="94"/>
      <c r="C937" s="208" t="s">
        <v>1586</v>
      </c>
      <c r="D937" s="94" t="s">
        <v>21</v>
      </c>
      <c r="E937" s="94"/>
      <c r="F937" s="206">
        <f t="shared" si="13"/>
        <v>1170898.25</v>
      </c>
      <c r="G937" s="209" t="s">
        <v>1558</v>
      </c>
    </row>
    <row r="938" spans="1:7" s="74" customFormat="1" ht="12.75">
      <c r="A938" s="205" t="s">
        <v>1559</v>
      </c>
      <c r="B938" s="94">
        <v>206</v>
      </c>
      <c r="C938" s="94"/>
      <c r="D938" s="94" t="s">
        <v>21</v>
      </c>
      <c r="E938" s="94"/>
      <c r="F938" s="206">
        <f t="shared" si="13"/>
        <v>1171104.25</v>
      </c>
      <c r="G938" s="209" t="s">
        <v>475</v>
      </c>
    </row>
    <row r="939" spans="1:7" s="74" customFormat="1" ht="12.75">
      <c r="A939" s="205" t="s">
        <v>1559</v>
      </c>
      <c r="B939" s="94">
        <v>99</v>
      </c>
      <c r="C939" s="94" t="s">
        <v>1635</v>
      </c>
      <c r="D939" s="94" t="s">
        <v>21</v>
      </c>
      <c r="E939" s="94" t="s">
        <v>993</v>
      </c>
      <c r="F939" s="206">
        <f t="shared" si="13"/>
        <v>1171203.25</v>
      </c>
      <c r="G939" s="209" t="s">
        <v>365</v>
      </c>
    </row>
    <row r="940" spans="1:7" s="74" customFormat="1" ht="12.75">
      <c r="A940" s="205" t="s">
        <v>1559</v>
      </c>
      <c r="B940" s="94">
        <v>300</v>
      </c>
      <c r="C940" s="94" t="s">
        <v>1633</v>
      </c>
      <c r="D940" s="94" t="s">
        <v>21</v>
      </c>
      <c r="E940" s="94" t="s">
        <v>877</v>
      </c>
      <c r="F940" s="206">
        <f t="shared" si="13"/>
        <v>1171503.25</v>
      </c>
      <c r="G940" s="209" t="s">
        <v>292</v>
      </c>
    </row>
    <row r="941" spans="1:7" s="74" customFormat="1" ht="12.75">
      <c r="A941" s="205" t="s">
        <v>1559</v>
      </c>
      <c r="B941" s="94">
        <v>100</v>
      </c>
      <c r="C941" s="94" t="s">
        <v>1634</v>
      </c>
      <c r="D941" s="94" t="s">
        <v>21</v>
      </c>
      <c r="E941" s="94" t="s">
        <v>1523</v>
      </c>
      <c r="F941" s="206">
        <f t="shared" si="13"/>
        <v>1171603.25</v>
      </c>
      <c r="G941" s="209" t="s">
        <v>292</v>
      </c>
    </row>
    <row r="942" spans="1:7" s="74" customFormat="1" ht="12.75">
      <c r="A942" s="205" t="s">
        <v>1559</v>
      </c>
      <c r="B942" s="94">
        <v>500</v>
      </c>
      <c r="C942" s="94" t="s">
        <v>1636</v>
      </c>
      <c r="D942" s="94" t="s">
        <v>20</v>
      </c>
      <c r="E942" s="94" t="s">
        <v>993</v>
      </c>
      <c r="F942" s="206">
        <f t="shared" si="13"/>
        <v>1172103.25</v>
      </c>
      <c r="G942" s="209" t="s">
        <v>1571</v>
      </c>
    </row>
    <row r="943" spans="1:7" s="74" customFormat="1" ht="12.75">
      <c r="A943" s="205" t="s">
        <v>1559</v>
      </c>
      <c r="B943" s="94">
        <v>1700</v>
      </c>
      <c r="C943" s="94" t="s">
        <v>1106</v>
      </c>
      <c r="D943" s="94" t="s">
        <v>20</v>
      </c>
      <c r="E943" s="94" t="s">
        <v>877</v>
      </c>
      <c r="F943" s="206">
        <f t="shared" si="13"/>
        <v>1173803.25</v>
      </c>
      <c r="G943" s="209" t="s">
        <v>935</v>
      </c>
    </row>
    <row r="944" spans="1:7" s="74" customFormat="1" ht="12.75">
      <c r="A944" s="205" t="s">
        <v>1559</v>
      </c>
      <c r="B944" s="94">
        <v>6000</v>
      </c>
      <c r="C944" s="94" t="s">
        <v>1631</v>
      </c>
      <c r="D944" s="94" t="s">
        <v>20</v>
      </c>
      <c r="E944" s="94" t="s">
        <v>928</v>
      </c>
      <c r="F944" s="206">
        <f t="shared" si="13"/>
        <v>1179803.25</v>
      </c>
      <c r="G944" s="209" t="s">
        <v>1596</v>
      </c>
    </row>
    <row r="945" spans="1:7" s="74" customFormat="1" ht="12.75">
      <c r="A945" s="205" t="s">
        <v>1559</v>
      </c>
      <c r="B945" s="94">
        <v>400</v>
      </c>
      <c r="C945" s="94" t="s">
        <v>49</v>
      </c>
      <c r="D945" s="94" t="s">
        <v>1577</v>
      </c>
      <c r="E945" s="94" t="s">
        <v>1430</v>
      </c>
      <c r="F945" s="206">
        <f t="shared" si="13"/>
        <v>1180203.25</v>
      </c>
      <c r="G945" s="209"/>
    </row>
    <row r="946" spans="1:7" s="74" customFormat="1" ht="12.75">
      <c r="A946" s="205" t="s">
        <v>1559</v>
      </c>
      <c r="B946" s="94">
        <v>1000</v>
      </c>
      <c r="C946" s="94" t="s">
        <v>1708</v>
      </c>
      <c r="D946" s="94" t="s">
        <v>1609</v>
      </c>
      <c r="E946" s="94"/>
      <c r="F946" s="206">
        <f t="shared" si="13"/>
        <v>1181203.25</v>
      </c>
      <c r="G946" s="209"/>
    </row>
    <row r="947" spans="1:7" s="74" customFormat="1" ht="12.75">
      <c r="A947" s="205" t="s">
        <v>1559</v>
      </c>
      <c r="B947" s="94">
        <v>200</v>
      </c>
      <c r="C947" s="94" t="s">
        <v>1632</v>
      </c>
      <c r="D947" s="94" t="s">
        <v>885</v>
      </c>
      <c r="E947" s="94" t="s">
        <v>1523</v>
      </c>
      <c r="F947" s="206">
        <f t="shared" si="13"/>
        <v>1181403.25</v>
      </c>
      <c r="G947" s="209"/>
    </row>
    <row r="948" spans="1:7" s="74" customFormat="1" ht="12.75">
      <c r="A948" s="205" t="s">
        <v>1559</v>
      </c>
      <c r="B948" s="94">
        <v>1100</v>
      </c>
      <c r="C948" s="94" t="s">
        <v>560</v>
      </c>
      <c r="D948" s="94" t="s">
        <v>885</v>
      </c>
      <c r="E948" s="94" t="s">
        <v>1523</v>
      </c>
      <c r="F948" s="206">
        <f t="shared" si="13"/>
        <v>1182503.25</v>
      </c>
      <c r="G948" s="209"/>
    </row>
    <row r="949" spans="1:7" ht="12.75">
      <c r="A949" s="150" t="s">
        <v>1582</v>
      </c>
      <c r="B949" s="30">
        <v>500</v>
      </c>
      <c r="C949" s="30" t="s">
        <v>1628</v>
      </c>
      <c r="D949" s="30" t="s">
        <v>885</v>
      </c>
      <c r="E949" s="30" t="s">
        <v>123</v>
      </c>
      <c r="F949" s="211">
        <f t="shared" si="13"/>
        <v>1183003.25</v>
      </c>
      <c r="G949" s="72"/>
    </row>
    <row r="950" spans="1:7" ht="12.75">
      <c r="A950" s="150" t="s">
        <v>1582</v>
      </c>
      <c r="B950" s="30">
        <v>500</v>
      </c>
      <c r="C950" s="30" t="s">
        <v>1629</v>
      </c>
      <c r="D950" s="30" t="s">
        <v>885</v>
      </c>
      <c r="E950" s="30" t="s">
        <v>877</v>
      </c>
      <c r="F950" s="211">
        <f t="shared" si="13"/>
        <v>1183503.25</v>
      </c>
      <c r="G950" s="72"/>
    </row>
    <row r="951" spans="1:7" ht="12.75">
      <c r="A951" s="150" t="s">
        <v>1582</v>
      </c>
      <c r="B951" s="30">
        <v>100</v>
      </c>
      <c r="C951" s="30" t="s">
        <v>1333</v>
      </c>
      <c r="D951" s="30" t="s">
        <v>885</v>
      </c>
      <c r="E951" s="30" t="s">
        <v>88</v>
      </c>
      <c r="F951" s="211">
        <f t="shared" si="13"/>
        <v>1183603.25</v>
      </c>
      <c r="G951" s="72"/>
    </row>
    <row r="952" spans="1:7" ht="12.75">
      <c r="A952" s="150" t="s">
        <v>1582</v>
      </c>
      <c r="B952" s="30">
        <v>1100</v>
      </c>
      <c r="C952" s="30" t="s">
        <v>1583</v>
      </c>
      <c r="D952" s="30" t="s">
        <v>154</v>
      </c>
      <c r="E952" s="30" t="s">
        <v>1430</v>
      </c>
      <c r="F952" s="211">
        <f t="shared" si="13"/>
        <v>1184703.25</v>
      </c>
      <c r="G952" s="72"/>
    </row>
    <row r="953" spans="1:7" ht="12.75">
      <c r="A953" s="150" t="s">
        <v>1582</v>
      </c>
      <c r="B953" s="30">
        <v>5100</v>
      </c>
      <c r="C953" s="30" t="s">
        <v>1584</v>
      </c>
      <c r="D953" s="30" t="s">
        <v>154</v>
      </c>
      <c r="E953" s="30" t="s">
        <v>1430</v>
      </c>
      <c r="F953" s="211">
        <f t="shared" si="13"/>
        <v>1189803.25</v>
      </c>
      <c r="G953" s="72"/>
    </row>
    <row r="954" spans="1:7" ht="12.75">
      <c r="A954" s="150" t="s">
        <v>1582</v>
      </c>
      <c r="B954" s="30">
        <v>2000</v>
      </c>
      <c r="C954" s="30" t="s">
        <v>947</v>
      </c>
      <c r="D954" s="30" t="s">
        <v>1610</v>
      </c>
      <c r="E954" s="30" t="s">
        <v>1430</v>
      </c>
      <c r="F954" s="211">
        <f t="shared" si="13"/>
        <v>1191803.25</v>
      </c>
      <c r="G954" s="72"/>
    </row>
    <row r="955" spans="1:7" ht="12.75">
      <c r="A955" s="150" t="s">
        <v>1582</v>
      </c>
      <c r="B955" s="30">
        <v>2000</v>
      </c>
      <c r="C955" s="30" t="s">
        <v>1626</v>
      </c>
      <c r="D955" s="30" t="s">
        <v>20</v>
      </c>
      <c r="E955" s="30" t="s">
        <v>877</v>
      </c>
      <c r="F955" s="211">
        <f t="shared" si="13"/>
        <v>1193803.25</v>
      </c>
      <c r="G955" s="72" t="s">
        <v>1597</v>
      </c>
    </row>
    <row r="956" spans="1:7" ht="12.75">
      <c r="A956" s="150" t="s">
        <v>1582</v>
      </c>
      <c r="B956" s="30">
        <v>3000</v>
      </c>
      <c r="C956" s="30" t="s">
        <v>1625</v>
      </c>
      <c r="D956" s="30" t="s">
        <v>20</v>
      </c>
      <c r="E956" s="30" t="s">
        <v>160</v>
      </c>
      <c r="F956" s="211">
        <f t="shared" si="13"/>
        <v>1196803.25</v>
      </c>
      <c r="G956" s="72" t="s">
        <v>1598</v>
      </c>
    </row>
    <row r="957" spans="1:7" ht="12.75">
      <c r="A957" s="150" t="s">
        <v>1582</v>
      </c>
      <c r="B957" s="30">
        <v>1000</v>
      </c>
      <c r="C957" s="30" t="s">
        <v>419</v>
      </c>
      <c r="D957" s="30" t="s">
        <v>20</v>
      </c>
      <c r="E957" s="30" t="s">
        <v>877</v>
      </c>
      <c r="F957" s="211">
        <f t="shared" si="13"/>
        <v>1197803.25</v>
      </c>
      <c r="G957" s="72" t="s">
        <v>331</v>
      </c>
    </row>
    <row r="958" spans="1:7" ht="12.75">
      <c r="A958" s="150" t="s">
        <v>1582</v>
      </c>
      <c r="B958" s="30">
        <v>100</v>
      </c>
      <c r="C958" s="30" t="s">
        <v>1759</v>
      </c>
      <c r="D958" s="30" t="s">
        <v>20</v>
      </c>
      <c r="E958" s="30" t="s">
        <v>88</v>
      </c>
      <c r="F958" s="211">
        <f t="shared" si="13"/>
        <v>1197903.25</v>
      </c>
      <c r="G958" s="72" t="s">
        <v>1599</v>
      </c>
    </row>
    <row r="959" spans="1:7" ht="12.75">
      <c r="A959" s="150" t="s">
        <v>1582</v>
      </c>
      <c r="B959" s="30">
        <v>2000</v>
      </c>
      <c r="C959" s="30" t="s">
        <v>1627</v>
      </c>
      <c r="D959" s="30" t="s">
        <v>20</v>
      </c>
      <c r="E959" s="30" t="s">
        <v>877</v>
      </c>
      <c r="F959" s="211">
        <f t="shared" si="13"/>
        <v>1199903.25</v>
      </c>
      <c r="G959" s="72" t="s">
        <v>1600</v>
      </c>
    </row>
    <row r="960" spans="1:7" ht="12.75">
      <c r="A960" s="150" t="s">
        <v>1582</v>
      </c>
      <c r="B960" s="30">
        <v>110</v>
      </c>
      <c r="C960" s="30" t="s">
        <v>1484</v>
      </c>
      <c r="D960" s="30" t="s">
        <v>20</v>
      </c>
      <c r="E960" s="30"/>
      <c r="F960" s="211">
        <f t="shared" si="13"/>
        <v>1200013.25</v>
      </c>
      <c r="G960" s="72" t="s">
        <v>1443</v>
      </c>
    </row>
    <row r="961" spans="1:7" ht="12.75">
      <c r="A961" s="150" t="s">
        <v>1582</v>
      </c>
      <c r="B961" s="30">
        <v>200</v>
      </c>
      <c r="C961" s="30"/>
      <c r="D961" s="30" t="s">
        <v>145</v>
      </c>
      <c r="E961" s="30"/>
      <c r="F961" s="211">
        <f t="shared" si="13"/>
        <v>1200213.25</v>
      </c>
      <c r="G961" s="72" t="s">
        <v>1594</v>
      </c>
    </row>
    <row r="962" spans="1:7" ht="12.75">
      <c r="A962" s="150" t="s">
        <v>1582</v>
      </c>
      <c r="B962" s="30">
        <v>1000</v>
      </c>
      <c r="C962" s="30" t="s">
        <v>727</v>
      </c>
      <c r="D962" s="30" t="s">
        <v>145</v>
      </c>
      <c r="E962" s="30"/>
      <c r="F962" s="211">
        <f t="shared" si="13"/>
        <v>1201213.25</v>
      </c>
      <c r="G962" s="72"/>
    </row>
    <row r="963" spans="1:7" ht="12.75">
      <c r="A963" s="150" t="s">
        <v>1582</v>
      </c>
      <c r="B963" s="30">
        <v>4500</v>
      </c>
      <c r="C963" s="30"/>
      <c r="D963" s="30" t="s">
        <v>21</v>
      </c>
      <c r="E963" s="30"/>
      <c r="F963" s="211">
        <f t="shared" si="13"/>
        <v>1205713.25</v>
      </c>
      <c r="G963" s="72" t="s">
        <v>1588</v>
      </c>
    </row>
    <row r="964" spans="1:7" ht="12.75">
      <c r="A964" s="150" t="s">
        <v>1582</v>
      </c>
      <c r="B964" s="30">
        <v>100</v>
      </c>
      <c r="C964" s="30" t="s">
        <v>1758</v>
      </c>
      <c r="D964" s="30" t="s">
        <v>21</v>
      </c>
      <c r="E964" s="30" t="s">
        <v>88</v>
      </c>
      <c r="F964" s="211">
        <f t="shared" si="13"/>
        <v>1205813.25</v>
      </c>
      <c r="G964" s="72" t="s">
        <v>1037</v>
      </c>
    </row>
    <row r="965" spans="1:7" ht="12.75">
      <c r="A965" s="150" t="s">
        <v>1582</v>
      </c>
      <c r="B965" s="30">
        <v>99</v>
      </c>
      <c r="C965" s="30" t="s">
        <v>1741</v>
      </c>
      <c r="D965" s="30" t="s">
        <v>21</v>
      </c>
      <c r="E965" s="30"/>
      <c r="F965" s="211">
        <f t="shared" si="13"/>
        <v>1205912.25</v>
      </c>
      <c r="G965" s="72" t="s">
        <v>1589</v>
      </c>
    </row>
    <row r="966" spans="1:7" ht="12.75">
      <c r="A966" s="150" t="s">
        <v>1582</v>
      </c>
      <c r="B966" s="30">
        <v>300</v>
      </c>
      <c r="C966" s="30"/>
      <c r="D966" s="30" t="s">
        <v>21</v>
      </c>
      <c r="E966" s="30"/>
      <c r="F966" s="211">
        <f t="shared" si="13"/>
        <v>1206212.25</v>
      </c>
      <c r="G966" s="72" t="s">
        <v>365</v>
      </c>
    </row>
    <row r="967" spans="1:7" s="74" customFormat="1" ht="12.75">
      <c r="A967" s="205" t="s">
        <v>1587</v>
      </c>
      <c r="B967" s="94">
        <v>200</v>
      </c>
      <c r="C967" s="94"/>
      <c r="D967" s="94" t="s">
        <v>21</v>
      </c>
      <c r="E967" s="94"/>
      <c r="F967" s="206">
        <f t="shared" si="13"/>
        <v>1206412.25</v>
      </c>
      <c r="G967" s="209" t="s">
        <v>148</v>
      </c>
    </row>
    <row r="968" spans="1:7" s="74" customFormat="1" ht="12.75">
      <c r="A968" s="205" t="s">
        <v>1587</v>
      </c>
      <c r="B968" s="94">
        <v>300</v>
      </c>
      <c r="C968" s="94" t="s">
        <v>49</v>
      </c>
      <c r="D968" s="94" t="s">
        <v>21</v>
      </c>
      <c r="E968" s="94" t="s">
        <v>88</v>
      </c>
      <c r="F968" s="206">
        <f t="shared" si="13"/>
        <v>1206712.25</v>
      </c>
      <c r="G968" s="209" t="s">
        <v>1590</v>
      </c>
    </row>
    <row r="969" spans="1:7" s="74" customFormat="1" ht="12.75">
      <c r="A969" s="205" t="s">
        <v>1587</v>
      </c>
      <c r="B969" s="94">
        <v>970</v>
      </c>
      <c r="C969" s="94" t="s">
        <v>1347</v>
      </c>
      <c r="D969" s="94" t="s">
        <v>21</v>
      </c>
      <c r="E969" s="94" t="s">
        <v>123</v>
      </c>
      <c r="F969" s="206">
        <f t="shared" si="13"/>
        <v>1207682.25</v>
      </c>
      <c r="G969" s="209" t="s">
        <v>291</v>
      </c>
    </row>
    <row r="970" spans="1:7" s="74" customFormat="1" ht="12.75">
      <c r="A970" s="205" t="s">
        <v>1587</v>
      </c>
      <c r="B970" s="94">
        <v>500</v>
      </c>
      <c r="C970" s="94" t="s">
        <v>1760</v>
      </c>
      <c r="D970" s="94" t="s">
        <v>21</v>
      </c>
      <c r="E970" s="94" t="s">
        <v>88</v>
      </c>
      <c r="F970" s="206">
        <f t="shared" si="13"/>
        <v>1208182.25</v>
      </c>
      <c r="G970" s="209" t="s">
        <v>1622</v>
      </c>
    </row>
    <row r="971" spans="1:7" s="74" customFormat="1" ht="12.75">
      <c r="A971" s="205" t="s">
        <v>1587</v>
      </c>
      <c r="B971" s="94">
        <v>1500</v>
      </c>
      <c r="C971" s="94" t="s">
        <v>1595</v>
      </c>
      <c r="D971" s="94" t="s">
        <v>154</v>
      </c>
      <c r="E971" s="94" t="s">
        <v>1430</v>
      </c>
      <c r="F971" s="206">
        <f t="shared" si="13"/>
        <v>1209682.25</v>
      </c>
      <c r="G971" s="209"/>
    </row>
    <row r="972" spans="1:7" s="74" customFormat="1" ht="12.75">
      <c r="A972" s="205" t="s">
        <v>1587</v>
      </c>
      <c r="B972" s="94">
        <v>100</v>
      </c>
      <c r="C972" s="94" t="s">
        <v>608</v>
      </c>
      <c r="D972" s="94" t="s">
        <v>20</v>
      </c>
      <c r="E972" s="94" t="s">
        <v>88</v>
      </c>
      <c r="F972" s="206">
        <f t="shared" si="13"/>
        <v>1209782.25</v>
      </c>
      <c r="G972" s="209" t="s">
        <v>295</v>
      </c>
    </row>
    <row r="973" spans="1:7" s="74" customFormat="1" ht="12.75">
      <c r="A973" s="205" t="s">
        <v>1587</v>
      </c>
      <c r="B973" s="94">
        <v>200</v>
      </c>
      <c r="C973" s="94" t="s">
        <v>1761</v>
      </c>
      <c r="D973" s="94" t="s">
        <v>20</v>
      </c>
      <c r="E973" s="94" t="s">
        <v>88</v>
      </c>
      <c r="F973" s="206">
        <f t="shared" si="13"/>
        <v>1209982.25</v>
      </c>
      <c r="G973" s="209" t="s">
        <v>389</v>
      </c>
    </row>
    <row r="974" spans="1:7" s="74" customFormat="1" ht="12.75">
      <c r="A974" s="205" t="s">
        <v>1587</v>
      </c>
      <c r="B974" s="94">
        <v>1500</v>
      </c>
      <c r="C974" s="94" t="s">
        <v>897</v>
      </c>
      <c r="D974" s="94" t="s">
        <v>20</v>
      </c>
      <c r="E974" s="94" t="s">
        <v>1624</v>
      </c>
      <c r="F974" s="206">
        <f t="shared" si="13"/>
        <v>1211482.25</v>
      </c>
      <c r="G974" s="209" t="s">
        <v>383</v>
      </c>
    </row>
    <row r="975" spans="1:7" s="74" customFormat="1" ht="12.75">
      <c r="A975" s="205" t="s">
        <v>1587</v>
      </c>
      <c r="B975" s="94">
        <v>400</v>
      </c>
      <c r="C975" s="94" t="s">
        <v>1732</v>
      </c>
      <c r="D975" s="94" t="s">
        <v>20</v>
      </c>
      <c r="E975" s="94"/>
      <c r="F975" s="206">
        <f t="shared" si="13"/>
        <v>1211882.25</v>
      </c>
      <c r="G975" s="209" t="s">
        <v>1601</v>
      </c>
    </row>
    <row r="976" spans="1:7" s="74" customFormat="1" ht="12.75">
      <c r="A976" s="205" t="s">
        <v>1587</v>
      </c>
      <c r="B976" s="94">
        <v>200</v>
      </c>
      <c r="C976" s="94" t="s">
        <v>1765</v>
      </c>
      <c r="D976" s="94" t="s">
        <v>20</v>
      </c>
      <c r="E976" s="94" t="s">
        <v>88</v>
      </c>
      <c r="F976" s="206">
        <f t="shared" si="13"/>
        <v>1212082.25</v>
      </c>
      <c r="G976" s="209" t="s">
        <v>1602</v>
      </c>
    </row>
    <row r="977" spans="1:7" s="74" customFormat="1" ht="12.75">
      <c r="A977" s="205" t="s">
        <v>1587</v>
      </c>
      <c r="B977" s="94">
        <v>3500</v>
      </c>
      <c r="C977" s="94" t="s">
        <v>1619</v>
      </c>
      <c r="D977" s="94" t="s">
        <v>20</v>
      </c>
      <c r="E977" s="94" t="s">
        <v>839</v>
      </c>
      <c r="F977" s="206">
        <f t="shared" si="13"/>
        <v>1215582.25</v>
      </c>
      <c r="G977" s="209" t="s">
        <v>393</v>
      </c>
    </row>
    <row r="978" spans="1:7" s="74" customFormat="1" ht="12.75">
      <c r="A978" s="205" t="s">
        <v>1587</v>
      </c>
      <c r="B978" s="94">
        <v>1000</v>
      </c>
      <c r="C978" s="94" t="s">
        <v>1620</v>
      </c>
      <c r="D978" s="94" t="s">
        <v>20</v>
      </c>
      <c r="E978" s="94" t="s">
        <v>160</v>
      </c>
      <c r="F978" s="206">
        <f t="shared" si="13"/>
        <v>1216582.25</v>
      </c>
      <c r="G978" s="209" t="s">
        <v>1603</v>
      </c>
    </row>
    <row r="979" spans="1:7" s="74" customFormat="1" ht="12.75">
      <c r="A979" s="205" t="s">
        <v>1587</v>
      </c>
      <c r="B979" s="94">
        <v>2000</v>
      </c>
      <c r="C979" s="94" t="s">
        <v>1616</v>
      </c>
      <c r="D979" s="94" t="s">
        <v>20</v>
      </c>
      <c r="E979" s="94"/>
      <c r="F979" s="206">
        <f t="shared" si="13"/>
        <v>1218582.25</v>
      </c>
      <c r="G979" s="209" t="s">
        <v>245</v>
      </c>
    </row>
    <row r="980" spans="1:7" s="74" customFormat="1" ht="12.75">
      <c r="A980" s="205" t="s">
        <v>1587</v>
      </c>
      <c r="B980" s="94">
        <v>500</v>
      </c>
      <c r="C980" s="94" t="s">
        <v>1256</v>
      </c>
      <c r="D980" s="94" t="s">
        <v>20</v>
      </c>
      <c r="E980" s="94" t="s">
        <v>877</v>
      </c>
      <c r="F980" s="206">
        <f t="shared" si="13"/>
        <v>1219082.25</v>
      </c>
      <c r="G980" s="209" t="s">
        <v>1604</v>
      </c>
    </row>
    <row r="981" spans="1:7" s="74" customFormat="1" ht="12.75">
      <c r="A981" s="205" t="s">
        <v>1587</v>
      </c>
      <c r="B981" s="94">
        <v>100</v>
      </c>
      <c r="C981" s="250" t="s">
        <v>1499</v>
      </c>
      <c r="D981" s="94" t="s">
        <v>20</v>
      </c>
      <c r="E981" s="94"/>
      <c r="F981" s="206">
        <f t="shared" si="13"/>
        <v>1219182.25</v>
      </c>
      <c r="G981" s="209" t="s">
        <v>1475</v>
      </c>
    </row>
    <row r="982" spans="1:7" s="74" customFormat="1" ht="12.75">
      <c r="A982" s="205" t="s">
        <v>1587</v>
      </c>
      <c r="B982" s="94">
        <v>500</v>
      </c>
      <c r="C982" s="93" t="s">
        <v>1618</v>
      </c>
      <c r="D982" s="94" t="s">
        <v>20</v>
      </c>
      <c r="E982" s="94" t="s">
        <v>877</v>
      </c>
      <c r="F982" s="206">
        <f t="shared" si="13"/>
        <v>1219682.25</v>
      </c>
      <c r="G982" s="209" t="s">
        <v>1612</v>
      </c>
    </row>
    <row r="983" spans="1:7" s="74" customFormat="1" ht="12.75">
      <c r="A983" s="205" t="s">
        <v>1587</v>
      </c>
      <c r="B983" s="94"/>
      <c r="C983" s="94" t="s">
        <v>1613</v>
      </c>
      <c r="D983" s="94" t="s">
        <v>20</v>
      </c>
      <c r="E983" s="94"/>
      <c r="F983" s="206">
        <f t="shared" si="13"/>
        <v>1219682.25</v>
      </c>
      <c r="G983" s="209" t="s">
        <v>397</v>
      </c>
    </row>
    <row r="984" spans="1:7" s="74" customFormat="1" ht="12.75">
      <c r="A984" s="205" t="s">
        <v>1587</v>
      </c>
      <c r="B984" s="94">
        <v>1000</v>
      </c>
      <c r="C984" s="94" t="s">
        <v>1734</v>
      </c>
      <c r="D984" s="94" t="s">
        <v>20</v>
      </c>
      <c r="E984" s="94" t="s">
        <v>428</v>
      </c>
      <c r="F984" s="206">
        <f t="shared" si="13"/>
        <v>1220682.25</v>
      </c>
      <c r="G984" s="209" t="s">
        <v>386</v>
      </c>
    </row>
    <row r="985" spans="1:7" s="74" customFormat="1" ht="12.75">
      <c r="A985" s="205" t="s">
        <v>1587</v>
      </c>
      <c r="B985" s="94">
        <v>512</v>
      </c>
      <c r="C985" s="94" t="s">
        <v>851</v>
      </c>
      <c r="D985" s="94" t="s">
        <v>885</v>
      </c>
      <c r="E985" s="94" t="s">
        <v>877</v>
      </c>
      <c r="F985" s="206">
        <f t="shared" si="13"/>
        <v>1221194.25</v>
      </c>
      <c r="G985" s="209"/>
    </row>
    <row r="986" spans="1:7" s="74" customFormat="1" ht="12.75">
      <c r="A986" s="205" t="s">
        <v>1587</v>
      </c>
      <c r="B986" s="94">
        <v>190</v>
      </c>
      <c r="C986" s="94" t="s">
        <v>902</v>
      </c>
      <c r="D986" s="94" t="s">
        <v>885</v>
      </c>
      <c r="E986" s="94" t="s">
        <v>123</v>
      </c>
      <c r="F986" s="206">
        <f t="shared" si="13"/>
        <v>1221384.25</v>
      </c>
      <c r="G986" s="209"/>
    </row>
    <row r="987" spans="1:7" s="74" customFormat="1" ht="12.75">
      <c r="A987" s="205" t="s">
        <v>1587</v>
      </c>
      <c r="B987" s="94">
        <v>300</v>
      </c>
      <c r="C987" s="94" t="s">
        <v>1623</v>
      </c>
      <c r="D987" s="94" t="s">
        <v>885</v>
      </c>
      <c r="E987" s="94" t="s">
        <v>123</v>
      </c>
      <c r="F987" s="206">
        <f t="shared" si="13"/>
        <v>1221684.25</v>
      </c>
      <c r="G987" s="209"/>
    </row>
    <row r="988" spans="1:7" s="74" customFormat="1" ht="12.75">
      <c r="A988" s="205" t="s">
        <v>1587</v>
      </c>
      <c r="B988" s="94">
        <v>1650</v>
      </c>
      <c r="C988" s="94"/>
      <c r="D988" s="94" t="s">
        <v>145</v>
      </c>
      <c r="E988" s="94" t="s">
        <v>839</v>
      </c>
      <c r="F988" s="206">
        <f t="shared" si="13"/>
        <v>1223334.25</v>
      </c>
      <c r="G988" s="209"/>
    </row>
    <row r="989" spans="1:7" ht="12.75">
      <c r="A989" s="150" t="s">
        <v>1605</v>
      </c>
      <c r="B989" s="30">
        <v>500</v>
      </c>
      <c r="C989" s="30" t="s">
        <v>1364</v>
      </c>
      <c r="D989" s="30" t="s">
        <v>145</v>
      </c>
      <c r="E989" s="30" t="s">
        <v>88</v>
      </c>
      <c r="F989" s="211">
        <f t="shared" si="13"/>
        <v>1223834.25</v>
      </c>
      <c r="G989" s="72"/>
    </row>
    <row r="990" spans="1:7" ht="12.75">
      <c r="A990" s="150" t="s">
        <v>1605</v>
      </c>
      <c r="B990" s="30">
        <v>100</v>
      </c>
      <c r="C990" s="30" t="s">
        <v>1349</v>
      </c>
      <c r="D990" s="30" t="s">
        <v>145</v>
      </c>
      <c r="E990" s="30" t="s">
        <v>88</v>
      </c>
      <c r="F990" s="211">
        <f t="shared" si="13"/>
        <v>1223934.25</v>
      </c>
      <c r="G990" s="72"/>
    </row>
    <row r="991" spans="1:7" ht="12.75">
      <c r="A991" s="150" t="s">
        <v>1605</v>
      </c>
      <c r="B991" s="30">
        <v>1000</v>
      </c>
      <c r="C991" s="30"/>
      <c r="D991" s="30" t="s">
        <v>145</v>
      </c>
      <c r="E991" s="30" t="s">
        <v>877</v>
      </c>
      <c r="F991" s="211">
        <f t="shared" si="13"/>
        <v>1224934.25</v>
      </c>
      <c r="G991" s="72"/>
    </row>
    <row r="992" spans="1:7" ht="12.75">
      <c r="A992" s="150" t="s">
        <v>1605</v>
      </c>
      <c r="B992" s="30">
        <v>100</v>
      </c>
      <c r="C992" s="30" t="s">
        <v>1075</v>
      </c>
      <c r="D992" s="30" t="s">
        <v>885</v>
      </c>
      <c r="E992" s="30" t="s">
        <v>88</v>
      </c>
      <c r="F992" s="211">
        <f t="shared" si="13"/>
        <v>1225034.25</v>
      </c>
      <c r="G992" s="72"/>
    </row>
    <row r="993" spans="1:7" ht="12.75">
      <c r="A993" s="150" t="s">
        <v>1605</v>
      </c>
      <c r="B993" s="107">
        <v>300</v>
      </c>
      <c r="C993" s="30" t="s">
        <v>1766</v>
      </c>
      <c r="D993" s="30" t="s">
        <v>885</v>
      </c>
      <c r="E993" s="30" t="s">
        <v>88</v>
      </c>
      <c r="F993" s="211"/>
      <c r="G993" s="72"/>
    </row>
    <row r="994" spans="1:7" ht="12.75">
      <c r="A994" s="150" t="s">
        <v>1605</v>
      </c>
      <c r="B994" s="107">
        <v>200</v>
      </c>
      <c r="C994" s="30" t="s">
        <v>1767</v>
      </c>
      <c r="D994" s="30" t="s">
        <v>885</v>
      </c>
      <c r="E994" s="30" t="s">
        <v>88</v>
      </c>
      <c r="F994" s="211"/>
      <c r="G994" s="72"/>
    </row>
    <row r="995" spans="1:7" ht="12.75">
      <c r="A995" s="150" t="s">
        <v>1605</v>
      </c>
      <c r="B995" s="107">
        <v>102</v>
      </c>
      <c r="C995" s="30" t="s">
        <v>1769</v>
      </c>
      <c r="D995" s="30" t="s">
        <v>885</v>
      </c>
      <c r="E995" s="30" t="s">
        <v>88</v>
      </c>
      <c r="F995" s="211"/>
      <c r="G995" s="72"/>
    </row>
    <row r="996" spans="1:7" ht="12.75">
      <c r="A996" s="150" t="s">
        <v>1605</v>
      </c>
      <c r="B996" s="107">
        <v>500</v>
      </c>
      <c r="C996" s="30" t="s">
        <v>1158</v>
      </c>
      <c r="D996" s="30" t="s">
        <v>885</v>
      </c>
      <c r="E996" s="30" t="s">
        <v>88</v>
      </c>
      <c r="F996" s="211"/>
      <c r="G996" s="72"/>
    </row>
    <row r="997" spans="1:7" ht="12.75">
      <c r="A997" s="150" t="s">
        <v>1605</v>
      </c>
      <c r="B997" s="30">
        <v>100</v>
      </c>
      <c r="C997" s="30"/>
      <c r="D997" s="30" t="s">
        <v>48</v>
      </c>
      <c r="E997" s="30"/>
      <c r="F997" s="211">
        <f>F992+B997</f>
        <v>1225134.25</v>
      </c>
      <c r="G997" s="72"/>
    </row>
    <row r="998" spans="1:7" ht="12.75">
      <c r="A998" s="150" t="s">
        <v>1608</v>
      </c>
      <c r="B998" s="30">
        <v>1000</v>
      </c>
      <c r="C998" s="30" t="s">
        <v>1735</v>
      </c>
      <c r="D998" s="30" t="s">
        <v>1609</v>
      </c>
      <c r="E998" s="30"/>
      <c r="F998" s="211">
        <f t="shared" si="13"/>
        <v>1226134.25</v>
      </c>
      <c r="G998" s="72"/>
    </row>
    <row r="999" spans="1:7" ht="12.75">
      <c r="A999" s="150">
        <v>41272</v>
      </c>
      <c r="B999" s="30">
        <v>5000</v>
      </c>
      <c r="C999" s="30" t="s">
        <v>1106</v>
      </c>
      <c r="D999" s="30" t="s">
        <v>20</v>
      </c>
      <c r="E999" s="30" t="s">
        <v>1621</v>
      </c>
      <c r="F999" s="211">
        <f t="shared" si="13"/>
        <v>1231134.25</v>
      </c>
      <c r="G999" s="72" t="s">
        <v>935</v>
      </c>
    </row>
    <row r="1000" spans="1:7" ht="12.75">
      <c r="A1000" s="150">
        <v>41272</v>
      </c>
      <c r="B1000" s="30">
        <v>1000</v>
      </c>
      <c r="C1000" s="30" t="s">
        <v>1641</v>
      </c>
      <c r="D1000" s="30" t="s">
        <v>20</v>
      </c>
      <c r="E1000" s="30" t="s">
        <v>88</v>
      </c>
      <c r="F1000" s="211">
        <f t="shared" si="13"/>
        <v>1232134.25</v>
      </c>
      <c r="G1000" s="72" t="s">
        <v>1614</v>
      </c>
    </row>
    <row r="1001" spans="1:7" ht="12.75">
      <c r="A1001" s="150">
        <v>41272</v>
      </c>
      <c r="B1001" s="30">
        <v>600</v>
      </c>
      <c r="C1001" s="30" t="s">
        <v>1737</v>
      </c>
      <c r="D1001" s="30" t="s">
        <v>20</v>
      </c>
      <c r="E1001" s="30" t="s">
        <v>123</v>
      </c>
      <c r="F1001" s="211">
        <f t="shared" si="13"/>
        <v>1232734.25</v>
      </c>
      <c r="G1001" s="72" t="s">
        <v>1615</v>
      </c>
    </row>
    <row r="1002" spans="1:7" ht="12.75">
      <c r="A1002" s="150">
        <v>41272</v>
      </c>
      <c r="B1002" s="30">
        <v>2222</v>
      </c>
      <c r="C1002" s="30" t="s">
        <v>481</v>
      </c>
      <c r="D1002" s="30" t="s">
        <v>20</v>
      </c>
      <c r="E1002" s="30"/>
      <c r="F1002" s="211">
        <f t="shared" si="13"/>
        <v>1234956.25</v>
      </c>
      <c r="G1002" s="72" t="s">
        <v>482</v>
      </c>
    </row>
    <row r="1003" spans="1:7" ht="12.75">
      <c r="A1003" s="150">
        <v>41272</v>
      </c>
      <c r="B1003" s="30">
        <v>250</v>
      </c>
      <c r="C1003" s="30" t="s">
        <v>1261</v>
      </c>
      <c r="D1003" s="30" t="s">
        <v>20</v>
      </c>
      <c r="E1003" s="30" t="s">
        <v>88</v>
      </c>
      <c r="F1003" s="211">
        <f t="shared" si="13"/>
        <v>1235206.25</v>
      </c>
      <c r="G1003" s="72" t="s">
        <v>1244</v>
      </c>
    </row>
    <row r="1004" spans="1:7" ht="12.75">
      <c r="A1004" s="150">
        <v>41272</v>
      </c>
      <c r="B1004" s="30">
        <v>150</v>
      </c>
      <c r="C1004" s="30" t="s">
        <v>1768</v>
      </c>
      <c r="D1004" s="30" t="s">
        <v>20</v>
      </c>
      <c r="E1004" s="30" t="s">
        <v>88</v>
      </c>
      <c r="F1004" s="211">
        <f t="shared" si="13"/>
        <v>1235356.25</v>
      </c>
      <c r="G1004" s="72" t="s">
        <v>1663</v>
      </c>
    </row>
    <row r="1005" spans="1:7" ht="12.75">
      <c r="A1005" s="150">
        <v>41272</v>
      </c>
      <c r="B1005" s="30">
        <v>1000</v>
      </c>
      <c r="C1005" s="30" t="s">
        <v>1351</v>
      </c>
      <c r="D1005" s="30" t="s">
        <v>20</v>
      </c>
      <c r="E1005" s="30" t="s">
        <v>88</v>
      </c>
      <c r="F1005" s="211">
        <f t="shared" si="13"/>
        <v>1236356.25</v>
      </c>
      <c r="G1005" s="72" t="s">
        <v>1297</v>
      </c>
    </row>
    <row r="1006" spans="1:7" ht="12.75">
      <c r="A1006" s="150">
        <v>41272</v>
      </c>
      <c r="B1006" s="30">
        <v>300</v>
      </c>
      <c r="C1006" s="30" t="s">
        <v>573</v>
      </c>
      <c r="D1006" s="30" t="s">
        <v>20</v>
      </c>
      <c r="E1006" s="30" t="s">
        <v>88</v>
      </c>
      <c r="F1006" s="211">
        <f t="shared" si="13"/>
        <v>1236656.25</v>
      </c>
      <c r="G1006" s="72" t="s">
        <v>385</v>
      </c>
    </row>
    <row r="1007" spans="1:7" ht="12.75">
      <c r="A1007" s="150">
        <v>41272</v>
      </c>
      <c r="B1007" s="30">
        <f>200-2</f>
        <v>198</v>
      </c>
      <c r="C1007" s="30" t="s">
        <v>1634</v>
      </c>
      <c r="D1007" s="30" t="s">
        <v>20</v>
      </c>
      <c r="E1007" s="30" t="s">
        <v>88</v>
      </c>
      <c r="F1007" s="211">
        <f t="shared" si="13"/>
        <v>1236854.25</v>
      </c>
      <c r="G1007" s="72" t="s">
        <v>1664</v>
      </c>
    </row>
    <row r="1008" spans="1:7" ht="12.75">
      <c r="A1008" s="150">
        <v>41272</v>
      </c>
      <c r="B1008" s="30">
        <v>500</v>
      </c>
      <c r="C1008" s="30" t="s">
        <v>420</v>
      </c>
      <c r="D1008" s="30" t="s">
        <v>20</v>
      </c>
      <c r="E1008" s="30" t="s">
        <v>88</v>
      </c>
      <c r="F1008" s="211">
        <f t="shared" si="13"/>
        <v>1237354.25</v>
      </c>
      <c r="G1008" s="72" t="s">
        <v>290</v>
      </c>
    </row>
    <row r="1009" spans="1:7" ht="12.75">
      <c r="A1009" s="150">
        <v>41272</v>
      </c>
      <c r="B1009" s="30">
        <v>300</v>
      </c>
      <c r="C1009" s="30" t="s">
        <v>1770</v>
      </c>
      <c r="D1009" s="30" t="s">
        <v>20</v>
      </c>
      <c r="E1009" s="30" t="s">
        <v>88</v>
      </c>
      <c r="F1009" s="211">
        <f t="shared" si="13"/>
        <v>1237654.25</v>
      </c>
      <c r="G1009" s="72" t="s">
        <v>783</v>
      </c>
    </row>
    <row r="1010" spans="1:7" ht="12.75">
      <c r="A1010" s="150">
        <v>41272</v>
      </c>
      <c r="B1010" s="30">
        <v>1000</v>
      </c>
      <c r="C1010" s="30" t="s">
        <v>1736</v>
      </c>
      <c r="D1010" s="30" t="s">
        <v>20</v>
      </c>
      <c r="E1010" s="30" t="s">
        <v>160</v>
      </c>
      <c r="F1010" s="211">
        <f t="shared" si="13"/>
        <v>1238654.25</v>
      </c>
      <c r="G1010" s="72" t="s">
        <v>1665</v>
      </c>
    </row>
    <row r="1011" spans="1:7" ht="12.75">
      <c r="A1011" s="150">
        <v>41272</v>
      </c>
      <c r="B1011" s="30">
        <v>2700</v>
      </c>
      <c r="C1011" s="30" t="s">
        <v>127</v>
      </c>
      <c r="D1011" s="30" t="s">
        <v>20</v>
      </c>
      <c r="E1011" s="67" t="s">
        <v>1733</v>
      </c>
      <c r="F1011" s="211">
        <f t="shared" si="13"/>
        <v>1241354.25</v>
      </c>
      <c r="G1011" s="72" t="s">
        <v>278</v>
      </c>
    </row>
    <row r="1012" spans="1:7" ht="12.75">
      <c r="A1012" s="150">
        <v>41272</v>
      </c>
      <c r="B1012" s="30">
        <v>1000</v>
      </c>
      <c r="C1012" s="30"/>
      <c r="D1012" s="30" t="s">
        <v>20</v>
      </c>
      <c r="E1012" s="30"/>
      <c r="F1012" s="211">
        <f t="shared" si="13"/>
        <v>1242354.25</v>
      </c>
      <c r="G1012" s="72" t="s">
        <v>1666</v>
      </c>
    </row>
    <row r="1013" spans="1:7" ht="12.75">
      <c r="A1013" s="150">
        <v>41272</v>
      </c>
      <c r="B1013" s="30">
        <v>1000</v>
      </c>
      <c r="C1013" s="30" t="s">
        <v>1617</v>
      </c>
      <c r="D1013" s="30" t="s">
        <v>21</v>
      </c>
      <c r="E1013" s="30"/>
      <c r="F1013" s="211">
        <f t="shared" si="13"/>
        <v>1243354.25</v>
      </c>
      <c r="G1013" s="72" t="s">
        <v>935</v>
      </c>
    </row>
    <row r="1014" spans="1:7" ht="12.75">
      <c r="A1014" s="150">
        <v>41272</v>
      </c>
      <c r="B1014" s="30">
        <v>545</v>
      </c>
      <c r="C1014" s="30" t="s">
        <v>865</v>
      </c>
      <c r="D1014" s="30" t="s">
        <v>21</v>
      </c>
      <c r="E1014" s="30" t="s">
        <v>88</v>
      </c>
      <c r="F1014" s="211">
        <f t="shared" si="13"/>
        <v>1243899.25</v>
      </c>
      <c r="G1014" s="72" t="s">
        <v>291</v>
      </c>
    </row>
    <row r="1015" spans="1:7" ht="12.75">
      <c r="A1015" s="150">
        <v>41272</v>
      </c>
      <c r="B1015" s="30">
        <v>591</v>
      </c>
      <c r="C1015" s="30" t="s">
        <v>560</v>
      </c>
      <c r="D1015" s="30" t="s">
        <v>21</v>
      </c>
      <c r="E1015" s="30" t="s">
        <v>88</v>
      </c>
      <c r="F1015" s="211">
        <f t="shared" si="13"/>
        <v>1244490.25</v>
      </c>
      <c r="G1015" s="72" t="s">
        <v>365</v>
      </c>
    </row>
    <row r="1016" spans="1:7" ht="12.75">
      <c r="A1016" s="150">
        <v>41272</v>
      </c>
      <c r="B1016" s="30">
        <v>300</v>
      </c>
      <c r="C1016" s="30"/>
      <c r="D1016" s="30" t="s">
        <v>21</v>
      </c>
      <c r="E1016" s="30"/>
      <c r="F1016" s="211">
        <f t="shared" si="13"/>
        <v>1244790.25</v>
      </c>
      <c r="G1016" s="72" t="s">
        <v>709</v>
      </c>
    </row>
    <row r="1017" spans="1:7" ht="12.75">
      <c r="A1017" s="150">
        <v>41272</v>
      </c>
      <c r="B1017" s="30">
        <v>5000</v>
      </c>
      <c r="C1017" s="30"/>
      <c r="D1017" s="30" t="s">
        <v>21</v>
      </c>
      <c r="E1017" s="30"/>
      <c r="F1017" s="211">
        <f t="shared" si="13"/>
        <v>1249790.25</v>
      </c>
      <c r="G1017" s="72" t="s">
        <v>247</v>
      </c>
    </row>
    <row r="1018" spans="1:7" ht="12.75">
      <c r="A1018" s="150">
        <v>41272</v>
      </c>
      <c r="B1018" s="30">
        <v>200</v>
      </c>
      <c r="C1018" s="30" t="s">
        <v>1771</v>
      </c>
      <c r="D1018" s="30" t="s">
        <v>21</v>
      </c>
      <c r="E1018" s="30" t="s">
        <v>88</v>
      </c>
      <c r="F1018" s="211">
        <f t="shared" si="13"/>
        <v>1249990.25</v>
      </c>
      <c r="G1018" s="72" t="s">
        <v>148</v>
      </c>
    </row>
    <row r="1019" spans="1:7" s="74" customFormat="1" ht="12.75">
      <c r="A1019" s="205">
        <v>41273</v>
      </c>
      <c r="B1019" s="94">
        <v>500</v>
      </c>
      <c r="C1019" s="94" t="s">
        <v>117</v>
      </c>
      <c r="D1019" s="94" t="s">
        <v>20</v>
      </c>
      <c r="E1019" s="94"/>
      <c r="F1019" s="206">
        <f>F1018+B1019</f>
        <v>1250490.25</v>
      </c>
      <c r="G1019" s="209" t="s">
        <v>116</v>
      </c>
    </row>
    <row r="1020" spans="1:7" s="74" customFormat="1" ht="12.75">
      <c r="A1020" s="205">
        <v>41273</v>
      </c>
      <c r="B1020" s="94">
        <v>500</v>
      </c>
      <c r="C1020" s="94" t="s">
        <v>419</v>
      </c>
      <c r="D1020" s="94" t="s">
        <v>20</v>
      </c>
      <c r="E1020" s="94" t="s">
        <v>1662</v>
      </c>
      <c r="F1020" s="206">
        <f aca="true" t="shared" si="14" ref="F1020:F1066">F1019+B1020</f>
        <v>1250990.25</v>
      </c>
      <c r="G1020" s="209" t="s">
        <v>331</v>
      </c>
    </row>
    <row r="1021" spans="1:7" s="74" customFormat="1" ht="12.75">
      <c r="A1021" s="205">
        <v>41273</v>
      </c>
      <c r="B1021" s="94">
        <v>500</v>
      </c>
      <c r="C1021" s="94" t="s">
        <v>1742</v>
      </c>
      <c r="D1021" s="94" t="s">
        <v>20</v>
      </c>
      <c r="E1021" s="94" t="s">
        <v>1662</v>
      </c>
      <c r="F1021" s="206">
        <f t="shared" si="14"/>
        <v>1251490.25</v>
      </c>
      <c r="G1021" s="209" t="s">
        <v>1310</v>
      </c>
    </row>
    <row r="1022" spans="1:7" s="74" customFormat="1" ht="12.75">
      <c r="A1022" s="205">
        <v>41273</v>
      </c>
      <c r="B1022" s="94">
        <v>500</v>
      </c>
      <c r="C1022" s="94" t="s">
        <v>1743</v>
      </c>
      <c r="D1022" s="94" t="s">
        <v>20</v>
      </c>
      <c r="E1022" s="94" t="s">
        <v>1662</v>
      </c>
      <c r="F1022" s="206">
        <f t="shared" si="14"/>
        <v>1251990.25</v>
      </c>
      <c r="G1022" s="209" t="s">
        <v>783</v>
      </c>
    </row>
    <row r="1023" spans="1:7" s="74" customFormat="1" ht="12.75">
      <c r="A1023" s="205">
        <v>41273</v>
      </c>
      <c r="B1023" s="94">
        <v>400</v>
      </c>
      <c r="C1023" s="94" t="s">
        <v>1774</v>
      </c>
      <c r="D1023" s="94" t="s">
        <v>20</v>
      </c>
      <c r="E1023" s="94" t="s">
        <v>88</v>
      </c>
      <c r="F1023" s="206">
        <f t="shared" si="14"/>
        <v>1252390.25</v>
      </c>
      <c r="G1023" s="209" t="s">
        <v>1667</v>
      </c>
    </row>
    <row r="1024" spans="1:7" s="74" customFormat="1" ht="12.75">
      <c r="A1024" s="205">
        <v>41273</v>
      </c>
      <c r="B1024" s="94">
        <v>250</v>
      </c>
      <c r="C1024" s="94" t="s">
        <v>1772</v>
      </c>
      <c r="D1024" s="94" t="s">
        <v>20</v>
      </c>
      <c r="E1024" s="94" t="s">
        <v>88</v>
      </c>
      <c r="F1024" s="206">
        <f t="shared" si="14"/>
        <v>1252640.25</v>
      </c>
      <c r="G1024" s="209" t="s">
        <v>1668</v>
      </c>
    </row>
    <row r="1025" spans="1:7" s="74" customFormat="1" ht="12.75">
      <c r="A1025" s="205">
        <v>41273</v>
      </c>
      <c r="B1025" s="94">
        <v>1000</v>
      </c>
      <c r="C1025" s="94" t="s">
        <v>1773</v>
      </c>
      <c r="D1025" s="94" t="s">
        <v>20</v>
      </c>
      <c r="E1025" s="94" t="s">
        <v>88</v>
      </c>
      <c r="F1025" s="206">
        <f t="shared" si="14"/>
        <v>1253640.25</v>
      </c>
      <c r="G1025" s="209" t="s">
        <v>1669</v>
      </c>
    </row>
    <row r="1026" spans="1:7" s="74" customFormat="1" ht="12.75">
      <c r="A1026" s="205">
        <v>41273</v>
      </c>
      <c r="B1026" s="94">
        <v>3000</v>
      </c>
      <c r="C1026" s="94" t="s">
        <v>767</v>
      </c>
      <c r="D1026" s="94" t="s">
        <v>20</v>
      </c>
      <c r="E1026" s="94"/>
      <c r="F1026" s="206">
        <f t="shared" si="14"/>
        <v>1256640.25</v>
      </c>
      <c r="G1026" s="209" t="s">
        <v>720</v>
      </c>
    </row>
    <row r="1027" spans="1:7" s="74" customFormat="1" ht="12.75">
      <c r="A1027" s="205">
        <v>41273</v>
      </c>
      <c r="B1027" s="94">
        <v>1000</v>
      </c>
      <c r="C1027" s="94" t="s">
        <v>1738</v>
      </c>
      <c r="D1027" s="94" t="s">
        <v>20</v>
      </c>
      <c r="E1027" s="94"/>
      <c r="F1027" s="206">
        <f t="shared" si="14"/>
        <v>1257640.25</v>
      </c>
      <c r="G1027" s="209" t="s">
        <v>1670</v>
      </c>
    </row>
    <row r="1028" spans="1:7" s="74" customFormat="1" ht="12.75">
      <c r="A1028" s="205">
        <v>41273</v>
      </c>
      <c r="B1028" s="94">
        <v>1000</v>
      </c>
      <c r="C1028" s="94" t="s">
        <v>797</v>
      </c>
      <c r="D1028" s="94" t="s">
        <v>20</v>
      </c>
      <c r="E1028" s="94" t="s">
        <v>123</v>
      </c>
      <c r="F1028" s="206">
        <f t="shared" si="14"/>
        <v>1258640.25</v>
      </c>
      <c r="G1028" s="209" t="s">
        <v>1671</v>
      </c>
    </row>
    <row r="1029" spans="1:7" s="74" customFormat="1" ht="12.75">
      <c r="A1029" s="205">
        <v>41273</v>
      </c>
      <c r="B1029" s="94">
        <v>400</v>
      </c>
      <c r="C1029" s="94" t="s">
        <v>488</v>
      </c>
      <c r="D1029" s="94" t="s">
        <v>20</v>
      </c>
      <c r="E1029" s="94"/>
      <c r="F1029" s="206">
        <f t="shared" si="14"/>
        <v>1259040.25</v>
      </c>
      <c r="G1029" s="209" t="s">
        <v>1237</v>
      </c>
    </row>
    <row r="1030" spans="1:7" s="74" customFormat="1" ht="12.75">
      <c r="A1030" s="205">
        <v>41273</v>
      </c>
      <c r="B1030" s="94">
        <v>100</v>
      </c>
      <c r="C1030" s="94" t="s">
        <v>1775</v>
      </c>
      <c r="D1030" s="94" t="s">
        <v>20</v>
      </c>
      <c r="E1030" s="94" t="s">
        <v>88</v>
      </c>
      <c r="F1030" s="206">
        <f t="shared" si="14"/>
        <v>1259140.25</v>
      </c>
      <c r="G1030" s="209" t="s">
        <v>1310</v>
      </c>
    </row>
    <row r="1031" spans="1:7" s="74" customFormat="1" ht="12.75">
      <c r="A1031" s="205">
        <v>41273</v>
      </c>
      <c r="B1031" s="94">
        <v>1000</v>
      </c>
      <c r="C1031" s="94" t="s">
        <v>1640</v>
      </c>
      <c r="D1031" s="94" t="s">
        <v>21</v>
      </c>
      <c r="E1031" s="94" t="s">
        <v>1662</v>
      </c>
      <c r="F1031" s="206">
        <f t="shared" si="14"/>
        <v>1260140.25</v>
      </c>
      <c r="G1031" s="209" t="s">
        <v>1557</v>
      </c>
    </row>
    <row r="1032" spans="1:7" s="74" customFormat="1" ht="12.75">
      <c r="A1032" s="205">
        <v>41273</v>
      </c>
      <c r="B1032" s="94">
        <v>2945</v>
      </c>
      <c r="C1032" s="94" t="s">
        <v>912</v>
      </c>
      <c r="D1032" s="94" t="s">
        <v>21</v>
      </c>
      <c r="E1032" s="94"/>
      <c r="F1032" s="206">
        <f t="shared" si="14"/>
        <v>1263085.25</v>
      </c>
      <c r="G1032" s="209" t="s">
        <v>254</v>
      </c>
    </row>
    <row r="1033" spans="1:7" s="74" customFormat="1" ht="12.75">
      <c r="A1033" s="205">
        <v>41273</v>
      </c>
      <c r="B1033" s="94">
        <v>1000</v>
      </c>
      <c r="C1033" s="94" t="s">
        <v>1741</v>
      </c>
      <c r="D1033" s="94" t="s">
        <v>21</v>
      </c>
      <c r="E1033" s="94"/>
      <c r="F1033" s="206">
        <f t="shared" si="14"/>
        <v>1264085.25</v>
      </c>
      <c r="G1033" s="209" t="s">
        <v>1675</v>
      </c>
    </row>
    <row r="1034" spans="1:7" s="74" customFormat="1" ht="12.75">
      <c r="A1034" s="205">
        <v>41273</v>
      </c>
      <c r="B1034" s="94">
        <v>400</v>
      </c>
      <c r="C1034" s="94" t="s">
        <v>558</v>
      </c>
      <c r="D1034" s="94" t="s">
        <v>21</v>
      </c>
      <c r="E1034" s="94" t="s">
        <v>1662</v>
      </c>
      <c r="F1034" s="206">
        <f t="shared" si="14"/>
        <v>1264485.25</v>
      </c>
      <c r="G1034" s="209" t="s">
        <v>262</v>
      </c>
    </row>
    <row r="1035" spans="1:7" s="74" customFormat="1" ht="12.75">
      <c r="A1035" s="205">
        <v>41273</v>
      </c>
      <c r="B1035" s="94">
        <v>3500</v>
      </c>
      <c r="C1035" s="94" t="s">
        <v>1739</v>
      </c>
      <c r="D1035" s="94" t="s">
        <v>1740</v>
      </c>
      <c r="E1035" s="94" t="s">
        <v>160</v>
      </c>
      <c r="F1035" s="206">
        <f t="shared" si="14"/>
        <v>1267985.25</v>
      </c>
      <c r="G1035" s="209"/>
    </row>
    <row r="1036" spans="1:7" s="74" customFormat="1" ht="12.75">
      <c r="A1036" s="205">
        <v>41273</v>
      </c>
      <c r="B1036" s="94">
        <v>1000</v>
      </c>
      <c r="C1036" s="94" t="s">
        <v>1751</v>
      </c>
      <c r="D1036" s="94" t="s">
        <v>145</v>
      </c>
      <c r="E1036" s="94" t="s">
        <v>88</v>
      </c>
      <c r="F1036" s="206">
        <f t="shared" si="14"/>
        <v>1268985.25</v>
      </c>
      <c r="G1036" s="209"/>
    </row>
    <row r="1037" spans="1:7" s="74" customFormat="1" ht="12.75">
      <c r="A1037" s="205">
        <v>41273</v>
      </c>
      <c r="B1037" s="94">
        <v>100</v>
      </c>
      <c r="C1037" s="94"/>
      <c r="D1037" s="94" t="s">
        <v>145</v>
      </c>
      <c r="E1037" s="94"/>
      <c r="F1037" s="206">
        <f t="shared" si="14"/>
        <v>1269085.25</v>
      </c>
      <c r="G1037" s="209"/>
    </row>
    <row r="1038" spans="1:7" s="74" customFormat="1" ht="12.75">
      <c r="A1038" s="205">
        <v>41273</v>
      </c>
      <c r="B1038" s="94">
        <v>190</v>
      </c>
      <c r="C1038" s="94" t="s">
        <v>1748</v>
      </c>
      <c r="D1038" s="94" t="s">
        <v>145</v>
      </c>
      <c r="E1038" s="94" t="s">
        <v>839</v>
      </c>
      <c r="F1038" s="206">
        <f t="shared" si="14"/>
        <v>1269275.25</v>
      </c>
      <c r="G1038" s="209"/>
    </row>
    <row r="1039" spans="1:7" s="74" customFormat="1" ht="12.75">
      <c r="A1039" s="205">
        <v>41273</v>
      </c>
      <c r="B1039" s="107">
        <v>159</v>
      </c>
      <c r="C1039" s="94" t="s">
        <v>1744</v>
      </c>
      <c r="D1039" s="94" t="s">
        <v>885</v>
      </c>
      <c r="E1039" s="94" t="s">
        <v>1662</v>
      </c>
      <c r="F1039" s="206">
        <f t="shared" si="14"/>
        <v>1269434.25</v>
      </c>
      <c r="G1039" s="209"/>
    </row>
    <row r="1040" spans="1:7" s="74" customFormat="1" ht="12.75">
      <c r="A1040" s="205">
        <v>41273</v>
      </c>
      <c r="B1040" s="107">
        <v>200</v>
      </c>
      <c r="C1040" s="94"/>
      <c r="D1040" s="94" t="s">
        <v>885</v>
      </c>
      <c r="E1040" s="94"/>
      <c r="F1040" s="206">
        <f t="shared" si="14"/>
        <v>1269634.25</v>
      </c>
      <c r="G1040" s="209"/>
    </row>
    <row r="1041" spans="1:7" s="74" customFormat="1" ht="12.75">
      <c r="A1041" s="205">
        <v>41273</v>
      </c>
      <c r="B1041" s="107">
        <v>100</v>
      </c>
      <c r="C1041" s="94" t="s">
        <v>1745</v>
      </c>
      <c r="D1041" s="94" t="s">
        <v>885</v>
      </c>
      <c r="E1041" s="94" t="s">
        <v>1662</v>
      </c>
      <c r="F1041" s="206">
        <f t="shared" si="14"/>
        <v>1269734.25</v>
      </c>
      <c r="G1041" s="209"/>
    </row>
    <row r="1042" spans="1:7" s="74" customFormat="1" ht="12.75">
      <c r="A1042" s="205">
        <v>41273</v>
      </c>
      <c r="B1042" s="107">
        <v>500</v>
      </c>
      <c r="C1042" s="94" t="s">
        <v>1368</v>
      </c>
      <c r="D1042" s="94" t="s">
        <v>885</v>
      </c>
      <c r="E1042" s="94" t="s">
        <v>88</v>
      </c>
      <c r="F1042" s="206"/>
      <c r="G1042" s="209"/>
    </row>
    <row r="1043" spans="1:7" s="74" customFormat="1" ht="12.75">
      <c r="A1043" s="205">
        <v>41273</v>
      </c>
      <c r="B1043" s="107">
        <v>100</v>
      </c>
      <c r="C1043" s="94" t="s">
        <v>1776</v>
      </c>
      <c r="D1043" s="94" t="s">
        <v>885</v>
      </c>
      <c r="E1043" s="94" t="s">
        <v>88</v>
      </c>
      <c r="F1043" s="206"/>
      <c r="G1043" s="209"/>
    </row>
    <row r="1044" spans="1:7" s="74" customFormat="1" ht="12.75">
      <c r="A1044" s="205">
        <v>41273</v>
      </c>
      <c r="B1044" s="107">
        <v>200</v>
      </c>
      <c r="C1044" s="94" t="s">
        <v>795</v>
      </c>
      <c r="D1044" s="94" t="s">
        <v>885</v>
      </c>
      <c r="E1044" s="94" t="s">
        <v>88</v>
      </c>
      <c r="F1044" s="206"/>
      <c r="G1044" s="209"/>
    </row>
    <row r="1045" spans="1:7" ht="12.75">
      <c r="A1045" s="150">
        <v>41274</v>
      </c>
      <c r="B1045" s="30">
        <v>207</v>
      </c>
      <c r="C1045" s="30" t="s">
        <v>769</v>
      </c>
      <c r="D1045" s="30" t="s">
        <v>21</v>
      </c>
      <c r="E1045" s="30" t="s">
        <v>88</v>
      </c>
      <c r="F1045" s="211">
        <f>F1041+B1045</f>
        <v>1269941.25</v>
      </c>
      <c r="G1045" s="72" t="s">
        <v>291</v>
      </c>
    </row>
    <row r="1046" spans="1:7" ht="12.75">
      <c r="A1046" s="150">
        <v>41274</v>
      </c>
      <c r="B1046" s="30">
        <v>48</v>
      </c>
      <c r="C1046" s="30"/>
      <c r="D1046" s="30" t="s">
        <v>21</v>
      </c>
      <c r="E1046" s="30"/>
      <c r="F1046" s="211">
        <f t="shared" si="14"/>
        <v>1269989.25</v>
      </c>
      <c r="G1046" s="72" t="s">
        <v>473</v>
      </c>
    </row>
    <row r="1047" spans="1:7" ht="12.75">
      <c r="A1047" s="150">
        <v>41274</v>
      </c>
      <c r="B1047" s="30">
        <v>1000</v>
      </c>
      <c r="C1047" s="30" t="s">
        <v>618</v>
      </c>
      <c r="D1047" s="30" t="s">
        <v>21</v>
      </c>
      <c r="E1047" s="30" t="s">
        <v>1662</v>
      </c>
      <c r="F1047" s="211">
        <f t="shared" si="14"/>
        <v>1270989.25</v>
      </c>
      <c r="G1047" s="72" t="s">
        <v>705</v>
      </c>
    </row>
    <row r="1048" spans="1:7" ht="12.75">
      <c r="A1048" s="150">
        <v>41274</v>
      </c>
      <c r="B1048" s="30">
        <v>3046</v>
      </c>
      <c r="C1048" s="30" t="s">
        <v>1062</v>
      </c>
      <c r="D1048" s="30" t="s">
        <v>21</v>
      </c>
      <c r="E1048" s="30" t="s">
        <v>1728</v>
      </c>
      <c r="F1048" s="211">
        <f t="shared" si="14"/>
        <v>1274035.25</v>
      </c>
      <c r="G1048" s="72" t="s">
        <v>1676</v>
      </c>
    </row>
    <row r="1049" spans="1:7" ht="12.75">
      <c r="A1049" s="150">
        <v>41274</v>
      </c>
      <c r="B1049" s="30">
        <v>296</v>
      </c>
      <c r="C1049" s="30" t="s">
        <v>1750</v>
      </c>
      <c r="D1049" s="30" t="s">
        <v>21</v>
      </c>
      <c r="E1049" s="30"/>
      <c r="F1049" s="211">
        <f t="shared" si="14"/>
        <v>1274331.25</v>
      </c>
      <c r="G1049" s="72" t="s">
        <v>365</v>
      </c>
    </row>
    <row r="1050" spans="1:7" ht="12.75">
      <c r="A1050" s="150">
        <v>41274</v>
      </c>
      <c r="B1050" s="30">
        <v>94</v>
      </c>
      <c r="C1050" s="30"/>
      <c r="D1050" s="30" t="s">
        <v>21</v>
      </c>
      <c r="E1050" s="30"/>
      <c r="F1050" s="211">
        <f t="shared" si="14"/>
        <v>1274425.25</v>
      </c>
      <c r="G1050" s="72" t="s">
        <v>1677</v>
      </c>
    </row>
    <row r="1051" spans="1:7" ht="12.75">
      <c r="A1051" s="150">
        <v>41274</v>
      </c>
      <c r="B1051" s="30">
        <v>94</v>
      </c>
      <c r="C1051" s="30"/>
      <c r="D1051" s="30" t="s">
        <v>21</v>
      </c>
      <c r="E1051" s="30"/>
      <c r="F1051" s="211">
        <f t="shared" si="14"/>
        <v>1274519.25</v>
      </c>
      <c r="G1051" s="72" t="s">
        <v>1677</v>
      </c>
    </row>
    <row r="1052" spans="1:7" ht="12.75">
      <c r="A1052" s="150">
        <v>41274</v>
      </c>
      <c r="B1052" s="30">
        <v>94</v>
      </c>
      <c r="C1052" s="30"/>
      <c r="D1052" s="30" t="s">
        <v>21</v>
      </c>
      <c r="E1052" s="30"/>
      <c r="F1052" s="211">
        <f t="shared" si="14"/>
        <v>1274613.25</v>
      </c>
      <c r="G1052" s="72" t="s">
        <v>1677</v>
      </c>
    </row>
    <row r="1053" spans="1:7" ht="12.75">
      <c r="A1053" s="150">
        <v>41274</v>
      </c>
      <c r="B1053" s="30">
        <v>100</v>
      </c>
      <c r="C1053" s="30"/>
      <c r="D1053" s="30" t="s">
        <v>21</v>
      </c>
      <c r="E1053" s="30"/>
      <c r="F1053" s="211">
        <f t="shared" si="14"/>
        <v>1274713.25</v>
      </c>
      <c r="G1053" s="72" t="s">
        <v>1678</v>
      </c>
    </row>
    <row r="1054" spans="1:7" ht="12.75">
      <c r="A1054" s="150">
        <v>41274</v>
      </c>
      <c r="B1054" s="30">
        <v>100</v>
      </c>
      <c r="C1054" s="30"/>
      <c r="D1054" s="30" t="s">
        <v>21</v>
      </c>
      <c r="E1054" s="30"/>
      <c r="F1054" s="211">
        <f t="shared" si="14"/>
        <v>1274813.25</v>
      </c>
      <c r="G1054" s="72" t="s">
        <v>1678</v>
      </c>
    </row>
    <row r="1055" spans="1:7" ht="12.75">
      <c r="A1055" s="150">
        <v>41274</v>
      </c>
      <c r="B1055" s="30">
        <v>2000</v>
      </c>
      <c r="C1055" s="30" t="s">
        <v>1746</v>
      </c>
      <c r="D1055" s="30" t="s">
        <v>20</v>
      </c>
      <c r="E1055" s="30" t="s">
        <v>1747</v>
      </c>
      <c r="F1055" s="211">
        <f t="shared" si="14"/>
        <v>1276813.25</v>
      </c>
      <c r="G1055" s="72" t="s">
        <v>1672</v>
      </c>
    </row>
    <row r="1056" spans="1:7" ht="12.75">
      <c r="A1056" s="150">
        <v>41274</v>
      </c>
      <c r="B1056" s="30">
        <v>2000</v>
      </c>
      <c r="C1056" s="30" t="s">
        <v>1626</v>
      </c>
      <c r="D1056" s="30" t="s">
        <v>20</v>
      </c>
      <c r="E1056" s="30" t="s">
        <v>839</v>
      </c>
      <c r="F1056" s="211">
        <f t="shared" si="14"/>
        <v>1278813.25</v>
      </c>
      <c r="G1056" s="72" t="s">
        <v>1597</v>
      </c>
    </row>
    <row r="1057" spans="1:7" ht="12.75">
      <c r="A1057" s="150">
        <v>41274</v>
      </c>
      <c r="B1057" s="30">
        <v>1000</v>
      </c>
      <c r="C1057" s="30" t="s">
        <v>1673</v>
      </c>
      <c r="D1057" s="30" t="s">
        <v>20</v>
      </c>
      <c r="E1057" s="30"/>
      <c r="F1057" s="211">
        <f t="shared" si="14"/>
        <v>1279813.25</v>
      </c>
      <c r="G1057" s="72" t="s">
        <v>1674</v>
      </c>
    </row>
    <row r="1058" spans="1:7" ht="12.75">
      <c r="A1058" s="150">
        <v>41274</v>
      </c>
      <c r="B1058" s="107">
        <v>1500</v>
      </c>
      <c r="C1058" s="30" t="s">
        <v>1200</v>
      </c>
      <c r="D1058" s="30" t="s">
        <v>885</v>
      </c>
      <c r="E1058" s="30" t="s">
        <v>1662</v>
      </c>
      <c r="F1058" s="211">
        <f t="shared" si="14"/>
        <v>1281313.25</v>
      </c>
      <c r="G1058" s="72"/>
    </row>
    <row r="1059" spans="1:7" ht="12.75">
      <c r="A1059" s="150">
        <v>41274</v>
      </c>
      <c r="B1059" s="107">
        <v>500</v>
      </c>
      <c r="C1059" s="30" t="s">
        <v>1749</v>
      </c>
      <c r="D1059" s="30" t="s">
        <v>885</v>
      </c>
      <c r="E1059" s="30" t="s">
        <v>1662</v>
      </c>
      <c r="F1059" s="211">
        <f t="shared" si="14"/>
        <v>1281813.25</v>
      </c>
      <c r="G1059" s="72"/>
    </row>
    <row r="1060" spans="1:7" ht="12.75">
      <c r="A1060" s="150">
        <v>41274</v>
      </c>
      <c r="B1060" s="107">
        <v>500</v>
      </c>
      <c r="C1060" s="30" t="s">
        <v>843</v>
      </c>
      <c r="D1060" s="30" t="s">
        <v>885</v>
      </c>
      <c r="E1060" s="30" t="s">
        <v>839</v>
      </c>
      <c r="F1060" s="211">
        <f t="shared" si="14"/>
        <v>1282313.25</v>
      </c>
      <c r="G1060" s="72"/>
    </row>
    <row r="1061" spans="1:7" ht="12.75">
      <c r="A1061" s="150"/>
      <c r="B1061" s="30"/>
      <c r="C1061" s="30"/>
      <c r="D1061" s="30"/>
      <c r="E1061" s="30"/>
      <c r="F1061" s="211">
        <f t="shared" si="14"/>
        <v>1282313.25</v>
      </c>
      <c r="G1061" s="72"/>
    </row>
    <row r="1062" spans="1:7" ht="12.75">
      <c r="A1062" s="70"/>
      <c r="B1062" s="73"/>
      <c r="C1062" s="26" t="s">
        <v>53</v>
      </c>
      <c r="D1062" s="44"/>
      <c r="E1062" s="17"/>
      <c r="F1062" s="211">
        <f t="shared" si="14"/>
        <v>1282313.25</v>
      </c>
      <c r="G1062" s="46"/>
    </row>
    <row r="1063" spans="1:7" ht="12.75">
      <c r="A1063" s="19"/>
      <c r="B1063" s="76"/>
      <c r="C1063" s="49" t="s">
        <v>54</v>
      </c>
      <c r="D1063" s="44"/>
      <c r="E1063" s="45"/>
      <c r="F1063" s="211">
        <f t="shared" si="14"/>
        <v>1282313.25</v>
      </c>
      <c r="G1063" s="46"/>
    </row>
    <row r="1064" spans="1:7" ht="12.75" customHeight="1" hidden="1">
      <c r="A1064" s="19"/>
      <c r="B1064" s="141"/>
      <c r="C1064" s="59" t="s">
        <v>246</v>
      </c>
      <c r="D1064" s="44"/>
      <c r="E1064" s="45"/>
      <c r="F1064" s="211">
        <f t="shared" si="14"/>
        <v>1282313.25</v>
      </c>
      <c r="G1064" s="46"/>
    </row>
    <row r="1065" spans="1:7" ht="12.75">
      <c r="A1065" s="19"/>
      <c r="B1065" s="31"/>
      <c r="C1065" s="59"/>
      <c r="D1065" s="44"/>
      <c r="E1065" s="45"/>
      <c r="F1065" s="211">
        <f t="shared" si="14"/>
        <v>1282313.25</v>
      </c>
      <c r="G1065" s="46"/>
    </row>
    <row r="1066" spans="1:7" ht="12.75">
      <c r="A1066" s="19"/>
      <c r="B1066" s="31"/>
      <c r="C1066" s="59"/>
      <c r="D1066" s="44"/>
      <c r="E1066" s="45"/>
      <c r="F1066" s="211">
        <f t="shared" si="14"/>
        <v>1282313.25</v>
      </c>
      <c r="G1066" s="46"/>
    </row>
    <row r="1067" spans="1:7" ht="12.75">
      <c r="A1067" s="6"/>
      <c r="B1067" s="29"/>
      <c r="C1067" s="25" t="s">
        <v>19</v>
      </c>
      <c r="D1067" s="13"/>
      <c r="E1067" s="7"/>
      <c r="F1067" s="56">
        <f>F1066+B1067</f>
        <v>1282313.25</v>
      </c>
      <c r="G1067" s="46"/>
    </row>
    <row r="1068" spans="1:7" ht="12.75">
      <c r="A1068" s="6"/>
      <c r="B1068" s="29"/>
      <c r="C1068" s="25" t="s">
        <v>703</v>
      </c>
      <c r="D1068" s="13"/>
      <c r="E1068" s="7"/>
      <c r="F1068" s="56">
        <f>B1068+F1067</f>
        <v>1282313.25</v>
      </c>
      <c r="G1068" s="46"/>
    </row>
    <row r="1069" spans="1:7" ht="12.75">
      <c r="A1069" s="6"/>
      <c r="B1069" s="29"/>
      <c r="D1069" s="13"/>
      <c r="E1069" s="7"/>
      <c r="F1069" s="56">
        <f>B1069+F1068</f>
        <v>1282313.25</v>
      </c>
      <c r="G1069" s="7"/>
    </row>
    <row r="1070" spans="1:7" ht="12.75">
      <c r="A1070" s="19"/>
      <c r="B1070" s="31"/>
      <c r="C1070" s="49"/>
      <c r="D1070" s="44"/>
      <c r="E1070" s="45"/>
      <c r="F1070" s="56">
        <f>F1069+B1070</f>
        <v>1282313.25</v>
      </c>
      <c r="G1070" s="46"/>
    </row>
    <row r="1071" spans="1:7" ht="12.75">
      <c r="A1071" s="19"/>
      <c r="B1071" s="31"/>
      <c r="C1071" s="24" t="s">
        <v>18</v>
      </c>
      <c r="D1071" s="44"/>
      <c r="E1071" s="45"/>
      <c r="F1071" s="56">
        <f>F1070+B1071</f>
        <v>1282313.25</v>
      </c>
      <c r="G1071" s="46"/>
    </row>
    <row r="1072" spans="1:7" ht="12.75" customHeight="1" hidden="1">
      <c r="A1072" s="19"/>
      <c r="B1072" s="31"/>
      <c r="C1072" s="59" t="s">
        <v>62</v>
      </c>
      <c r="D1072" s="44"/>
      <c r="E1072" s="45"/>
      <c r="F1072" s="56">
        <f>F1071+B1072</f>
        <v>1282313.25</v>
      </c>
      <c r="G1072" s="46"/>
    </row>
    <row r="1073" spans="1:7" ht="12.75" customHeight="1" hidden="1">
      <c r="A1073" s="19"/>
      <c r="B1073" s="54"/>
      <c r="C1073" s="59" t="s">
        <v>63</v>
      </c>
      <c r="D1073" s="44"/>
      <c r="E1073" s="45"/>
      <c r="F1073" s="56">
        <f>F1072+B1073</f>
        <v>1282313.25</v>
      </c>
      <c r="G1073" s="46"/>
    </row>
    <row r="1074" spans="1:7" ht="12.75">
      <c r="A1074" s="6"/>
      <c r="C1074" s="7"/>
      <c r="D1074" s="7"/>
      <c r="E1074" s="7"/>
      <c r="F1074" s="56">
        <f>F1073+B1074</f>
        <v>1282313.25</v>
      </c>
      <c r="G1074" s="7"/>
    </row>
    <row r="1075" spans="1:7" s="3" customFormat="1" ht="12.75">
      <c r="A1075" s="8" t="s">
        <v>11</v>
      </c>
      <c r="B1075" s="9"/>
      <c r="C1075" s="9"/>
      <c r="D1075" s="9"/>
      <c r="E1075" s="12"/>
      <c r="F1075" s="16">
        <f>F1074</f>
        <v>1282313.25</v>
      </c>
      <c r="G1075" s="11">
        <f>SUM(G6:G1074)</f>
        <v>2545</v>
      </c>
    </row>
    <row r="1076" ht="12.75">
      <c r="D1076" s="2"/>
    </row>
    <row r="1077" spans="3:4" ht="12.75">
      <c r="C1077" s="51"/>
      <c r="D1077" s="2"/>
    </row>
    <row r="1078" ht="12" customHeight="1">
      <c r="D1078" s="2"/>
    </row>
    <row r="1079" spans="1:4" ht="12.75">
      <c r="A1079" s="1" t="s">
        <v>7</v>
      </c>
      <c r="D1079" s="2"/>
    </row>
    <row r="1080" spans="1:7" ht="45" customHeight="1">
      <c r="A1080" s="6" t="s">
        <v>8</v>
      </c>
      <c r="B1080" s="7" t="s">
        <v>2</v>
      </c>
      <c r="C1080" s="7" t="s">
        <v>3</v>
      </c>
      <c r="D1080" s="7" t="s">
        <v>9</v>
      </c>
      <c r="E1080" s="7" t="s">
        <v>13</v>
      </c>
      <c r="F1080" s="10" t="s">
        <v>10</v>
      </c>
      <c r="G1080" s="6" t="s">
        <v>6</v>
      </c>
    </row>
    <row r="1081" spans="1:9" ht="12.75">
      <c r="A1081" s="57"/>
      <c r="B1081" s="58"/>
      <c r="C1081" s="52"/>
      <c r="D1081" s="58"/>
      <c r="E1081" s="53"/>
      <c r="F1081" s="30"/>
      <c r="G1081" s="6">
        <f>B1081</f>
        <v>0</v>
      </c>
      <c r="H1081" s="28"/>
      <c r="I1081" s="18"/>
    </row>
    <row r="1082" spans="1:12" ht="12.75">
      <c r="A1082" s="6"/>
      <c r="B1082" s="13"/>
      <c r="C1082" s="26"/>
      <c r="D1082" s="67"/>
      <c r="E1082" s="7"/>
      <c r="F1082" s="22"/>
      <c r="G1082" s="71">
        <f>G1081+B1082</f>
        <v>0</v>
      </c>
      <c r="H1082" s="18"/>
      <c r="I1082" s="18"/>
      <c r="J1082" s="23"/>
      <c r="K1082" s="23"/>
      <c r="L1082" s="23"/>
    </row>
    <row r="1083" spans="1:12" ht="12.75">
      <c r="A1083" s="31"/>
      <c r="B1083" s="58">
        <f>167*31</f>
        <v>5177</v>
      </c>
      <c r="C1083" s="83" t="s">
        <v>16</v>
      </c>
      <c r="D1083" s="84" t="s">
        <v>340</v>
      </c>
      <c r="E1083" s="83" t="s">
        <v>87</v>
      </c>
      <c r="F1083" s="64"/>
      <c r="G1083" s="71">
        <f aca="true" t="shared" si="15" ref="G1083:G1166">G1082+B1083</f>
        <v>5177</v>
      </c>
      <c r="H1083" s="28"/>
      <c r="I1083" s="18"/>
      <c r="J1083" s="23"/>
      <c r="K1083" s="23"/>
      <c r="L1083" s="23"/>
    </row>
    <row r="1084" spans="1:12" ht="12.75">
      <c r="A1084" s="31"/>
      <c r="B1084" s="58">
        <f>167*31</f>
        <v>5177</v>
      </c>
      <c r="C1084" s="83" t="s">
        <v>16</v>
      </c>
      <c r="D1084" s="84" t="s">
        <v>340</v>
      </c>
      <c r="E1084" s="83" t="s">
        <v>134</v>
      </c>
      <c r="F1084" s="64"/>
      <c r="G1084" s="71">
        <f t="shared" si="15"/>
        <v>10354</v>
      </c>
      <c r="H1084" s="28"/>
      <c r="I1084" s="18"/>
      <c r="J1084" s="23"/>
      <c r="K1084" s="23"/>
      <c r="L1084" s="23"/>
    </row>
    <row r="1085" spans="1:12" ht="12.75" customHeight="1">
      <c r="A1085" s="31"/>
      <c r="B1085" s="58">
        <f>167*10</f>
        <v>1670</v>
      </c>
      <c r="C1085" s="83" t="s">
        <v>16</v>
      </c>
      <c r="D1085" s="84" t="s">
        <v>398</v>
      </c>
      <c r="E1085" s="143" t="s">
        <v>258</v>
      </c>
      <c r="F1085" s="64"/>
      <c r="G1085" s="71">
        <f t="shared" si="15"/>
        <v>12024</v>
      </c>
      <c r="H1085" s="68" t="s">
        <v>399</v>
      </c>
      <c r="I1085" s="18"/>
      <c r="J1085" s="23"/>
      <c r="K1085" s="23"/>
      <c r="L1085" s="23"/>
    </row>
    <row r="1086" spans="1:12" ht="12.75" customHeight="1">
      <c r="A1086" s="31"/>
      <c r="B1086" s="58">
        <f>150*3</f>
        <v>450</v>
      </c>
      <c r="C1086" s="83" t="s">
        <v>16</v>
      </c>
      <c r="D1086" s="84" t="s">
        <v>341</v>
      </c>
      <c r="E1086" s="143" t="s">
        <v>304</v>
      </c>
      <c r="F1086" s="64"/>
      <c r="G1086" s="71">
        <f t="shared" si="15"/>
        <v>12474</v>
      </c>
      <c r="H1086" s="68" t="s">
        <v>342</v>
      </c>
      <c r="I1086" s="18"/>
      <c r="J1086" s="23"/>
      <c r="K1086" s="23"/>
      <c r="L1086" s="23"/>
    </row>
    <row r="1087" spans="1:12" ht="12.75" customHeight="1">
      <c r="A1087" s="31"/>
      <c r="B1087" s="58">
        <f>167*(31-18)</f>
        <v>2171</v>
      </c>
      <c r="C1087" s="83" t="s">
        <v>16</v>
      </c>
      <c r="D1087" s="85" t="s">
        <v>637</v>
      </c>
      <c r="E1087" s="83" t="s">
        <v>635</v>
      </c>
      <c r="F1087" s="64"/>
      <c r="G1087" s="71">
        <f t="shared" si="15"/>
        <v>14645</v>
      </c>
      <c r="H1087" s="68" t="s">
        <v>636</v>
      </c>
      <c r="I1087" s="18"/>
      <c r="J1087" s="23"/>
      <c r="K1087" s="23"/>
      <c r="L1087" s="23"/>
    </row>
    <row r="1088" spans="1:12" ht="12.75" customHeight="1">
      <c r="A1088" s="31"/>
      <c r="B1088" s="58"/>
      <c r="C1088" s="83" t="s">
        <v>16</v>
      </c>
      <c r="D1088" s="85" t="s">
        <v>730</v>
      </c>
      <c r="E1088" s="143" t="s">
        <v>696</v>
      </c>
      <c r="F1088" s="64"/>
      <c r="G1088" s="71">
        <f t="shared" si="15"/>
        <v>14645</v>
      </c>
      <c r="H1088" s="68" t="s">
        <v>695</v>
      </c>
      <c r="I1088" s="18"/>
      <c r="J1088" s="23"/>
      <c r="K1088" s="23"/>
      <c r="L1088" s="23"/>
    </row>
    <row r="1089" spans="1:12" ht="12.75" customHeight="1">
      <c r="A1089" s="31"/>
      <c r="B1089" s="58">
        <f>167*(31-26)</f>
        <v>835</v>
      </c>
      <c r="C1089" s="83" t="s">
        <v>16</v>
      </c>
      <c r="D1089" s="85" t="s">
        <v>732</v>
      </c>
      <c r="E1089" s="142" t="s">
        <v>733</v>
      </c>
      <c r="F1089" s="64"/>
      <c r="G1089" s="71">
        <f t="shared" si="15"/>
        <v>15480</v>
      </c>
      <c r="H1089" s="68" t="s">
        <v>731</v>
      </c>
      <c r="I1089" s="18"/>
      <c r="J1089" s="23"/>
      <c r="K1089" s="23"/>
      <c r="L1089" s="23"/>
    </row>
    <row r="1090" spans="1:12" ht="12.75" customHeight="1">
      <c r="A1090" s="31"/>
      <c r="B1090" s="58">
        <f>167*(31-26)</f>
        <v>835</v>
      </c>
      <c r="C1090" s="83" t="s">
        <v>16</v>
      </c>
      <c r="D1090" s="85" t="s">
        <v>732</v>
      </c>
      <c r="E1090" s="142" t="s">
        <v>734</v>
      </c>
      <c r="F1090" s="64"/>
      <c r="G1090" s="71">
        <f t="shared" si="15"/>
        <v>16315</v>
      </c>
      <c r="H1090" s="68" t="s">
        <v>735</v>
      </c>
      <c r="I1090" s="18"/>
      <c r="J1090" s="23"/>
      <c r="K1090" s="23"/>
      <c r="L1090" s="23"/>
    </row>
    <row r="1091" spans="1:12" ht="12.75" customHeight="1" thickBot="1">
      <c r="A1091" s="31"/>
      <c r="B1091" s="58"/>
      <c r="C1091" s="83"/>
      <c r="D1091" s="85"/>
      <c r="E1091" s="142"/>
      <c r="F1091" s="64"/>
      <c r="G1091" s="71">
        <f t="shared" si="15"/>
        <v>16315</v>
      </c>
      <c r="H1091" s="68"/>
      <c r="I1091" s="18"/>
      <c r="J1091" s="23"/>
      <c r="K1091" s="23"/>
      <c r="L1091" s="23"/>
    </row>
    <row r="1092" spans="1:12" ht="12.75">
      <c r="A1092" s="31"/>
      <c r="B1092" s="251">
        <f>350*31</f>
        <v>10850</v>
      </c>
      <c r="C1092" s="86" t="s">
        <v>16</v>
      </c>
      <c r="D1092" s="252" t="s">
        <v>340</v>
      </c>
      <c r="E1092" s="87" t="s">
        <v>520</v>
      </c>
      <c r="F1092" s="64"/>
      <c r="G1092" s="71">
        <f t="shared" si="15"/>
        <v>27165</v>
      </c>
      <c r="H1092" s="28" t="s">
        <v>521</v>
      </c>
      <c r="I1092" s="18"/>
      <c r="J1092" s="23"/>
      <c r="K1092" s="23"/>
      <c r="L1092" s="23"/>
    </row>
    <row r="1093" spans="1:12" ht="13.5" thickBot="1">
      <c r="A1093" s="31"/>
      <c r="B1093" s="251"/>
      <c r="C1093" s="86" t="s">
        <v>16</v>
      </c>
      <c r="D1093" s="252"/>
      <c r="E1093" s="88" t="s">
        <v>128</v>
      </c>
      <c r="F1093" s="64"/>
      <c r="G1093" s="71">
        <f t="shared" si="15"/>
        <v>27165</v>
      </c>
      <c r="H1093" s="28"/>
      <c r="I1093" s="18"/>
      <c r="J1093" s="23"/>
      <c r="K1093" s="23"/>
      <c r="L1093" s="23"/>
    </row>
    <row r="1094" spans="1:12" ht="12.75">
      <c r="A1094" s="31"/>
      <c r="B1094" s="251">
        <f>350*31</f>
        <v>10850</v>
      </c>
      <c r="C1094" s="86" t="s">
        <v>16</v>
      </c>
      <c r="D1094" s="252" t="s">
        <v>340</v>
      </c>
      <c r="E1094" s="87" t="s">
        <v>256</v>
      </c>
      <c r="F1094" s="64"/>
      <c r="G1094" s="71">
        <f t="shared" si="15"/>
        <v>38015</v>
      </c>
      <c r="H1094" s="18" t="s">
        <v>345</v>
      </c>
      <c r="I1094" s="18"/>
      <c r="J1094" s="23"/>
      <c r="K1094" s="23"/>
      <c r="L1094" s="23"/>
    </row>
    <row r="1095" spans="1:12" ht="13.5" thickBot="1">
      <c r="A1095" s="31"/>
      <c r="B1095" s="251"/>
      <c r="C1095" s="86" t="s">
        <v>16</v>
      </c>
      <c r="D1095" s="252"/>
      <c r="E1095" s="182" t="s">
        <v>523</v>
      </c>
      <c r="F1095" s="64"/>
      <c r="G1095" s="71">
        <f t="shared" si="15"/>
        <v>38015</v>
      </c>
      <c r="H1095" s="28" t="s">
        <v>522</v>
      </c>
      <c r="I1095" s="18"/>
      <c r="J1095" s="23"/>
      <c r="K1095" s="23"/>
      <c r="L1095" s="23"/>
    </row>
    <row r="1096" spans="1:12" ht="12.75">
      <c r="A1096" s="31"/>
      <c r="B1096" s="251">
        <f>350*31</f>
        <v>10850</v>
      </c>
      <c r="C1096" s="86" t="s">
        <v>16</v>
      </c>
      <c r="D1096" s="252" t="s">
        <v>340</v>
      </c>
      <c r="E1096" s="87" t="s">
        <v>518</v>
      </c>
      <c r="F1096" s="64"/>
      <c r="G1096" s="71">
        <f t="shared" si="15"/>
        <v>48865</v>
      </c>
      <c r="H1096" t="s">
        <v>519</v>
      </c>
      <c r="I1096" s="18"/>
      <c r="J1096" s="23"/>
      <c r="K1096" s="23"/>
      <c r="L1096" s="23"/>
    </row>
    <row r="1097" spans="1:12" ht="15.75" thickBot="1">
      <c r="A1097" s="31"/>
      <c r="B1097" s="251"/>
      <c r="C1097" s="86" t="s">
        <v>16</v>
      </c>
      <c r="D1097" s="252"/>
      <c r="E1097" s="88" t="s">
        <v>634</v>
      </c>
      <c r="F1097" s="64"/>
      <c r="G1097" s="71">
        <f t="shared" si="15"/>
        <v>48865</v>
      </c>
      <c r="H1097" s="68" t="s">
        <v>633</v>
      </c>
      <c r="I1097" s="18"/>
      <c r="J1097" s="23"/>
      <c r="K1097" s="23"/>
      <c r="L1097" s="23"/>
    </row>
    <row r="1098" spans="1:12" ht="12.75">
      <c r="A1098" s="31"/>
      <c r="B1098" s="251">
        <f>350*31</f>
        <v>10850</v>
      </c>
      <c r="C1098" s="86" t="s">
        <v>16</v>
      </c>
      <c r="D1098" s="252" t="s">
        <v>340</v>
      </c>
      <c r="E1098" s="148" t="s">
        <v>356</v>
      </c>
      <c r="F1098" s="64"/>
      <c r="G1098" s="71">
        <f t="shared" si="15"/>
        <v>59715</v>
      </c>
      <c r="H1098" s="28" t="s">
        <v>357</v>
      </c>
      <c r="I1098" s="18"/>
      <c r="J1098" s="23"/>
      <c r="K1098" s="23"/>
      <c r="L1098" s="23"/>
    </row>
    <row r="1099" spans="1:12" ht="13.5" thickBot="1">
      <c r="A1099" s="31"/>
      <c r="B1099" s="251"/>
      <c r="C1099" s="86" t="s">
        <v>16</v>
      </c>
      <c r="D1099" s="252"/>
      <c r="E1099" s="88" t="s">
        <v>741</v>
      </c>
      <c r="F1099" s="64"/>
      <c r="G1099" s="71">
        <f t="shared" si="15"/>
        <v>59715</v>
      </c>
      <c r="H1099" s="66" t="s">
        <v>742</v>
      </c>
      <c r="I1099" s="18"/>
      <c r="J1099" s="23"/>
      <c r="K1099" s="23"/>
      <c r="L1099" s="23"/>
    </row>
    <row r="1100" spans="1:12" ht="12.75">
      <c r="A1100" s="31"/>
      <c r="B1100" s="251">
        <f>350*31</f>
        <v>10850</v>
      </c>
      <c r="C1100" s="86" t="s">
        <v>16</v>
      </c>
      <c r="D1100" s="252" t="s">
        <v>340</v>
      </c>
      <c r="E1100" s="189" t="s">
        <v>630</v>
      </c>
      <c r="F1100" s="64"/>
      <c r="G1100" s="71">
        <f>G1099+B1100</f>
        <v>70565</v>
      </c>
      <c r="H1100" s="28" t="s">
        <v>517</v>
      </c>
      <c r="I1100" s="18"/>
      <c r="J1100" s="23"/>
      <c r="K1100" s="23"/>
      <c r="L1100" s="23"/>
    </row>
    <row r="1101" spans="1:12" ht="13.5" thickBot="1">
      <c r="A1101" s="31"/>
      <c r="B1101" s="251"/>
      <c r="C1101" s="86" t="s">
        <v>16</v>
      </c>
      <c r="D1101" s="252"/>
      <c r="E1101" s="88" t="s">
        <v>628</v>
      </c>
      <c r="F1101" s="64"/>
      <c r="G1101" s="71">
        <f t="shared" si="15"/>
        <v>70565</v>
      </c>
      <c r="H1101" s="28" t="s">
        <v>629</v>
      </c>
      <c r="I1101" s="18"/>
      <c r="J1101" s="23"/>
      <c r="K1101" s="23"/>
      <c r="L1101" s="23"/>
    </row>
    <row r="1102" spans="1:12" ht="12.75" customHeight="1">
      <c r="A1102" s="31"/>
      <c r="B1102" s="251">
        <f>350*16</f>
        <v>5600</v>
      </c>
      <c r="C1102" s="86" t="s">
        <v>16</v>
      </c>
      <c r="D1102" s="252" t="s">
        <v>743</v>
      </c>
      <c r="E1102" s="169" t="s">
        <v>511</v>
      </c>
      <c r="F1102" s="64"/>
      <c r="G1102" s="71">
        <f t="shared" si="15"/>
        <v>76165</v>
      </c>
      <c r="H1102" s="28" t="s">
        <v>512</v>
      </c>
      <c r="I1102" s="18"/>
      <c r="J1102" s="23"/>
      <c r="K1102" s="23"/>
      <c r="L1102" s="23"/>
    </row>
    <row r="1103" spans="1:12" ht="15" customHeight="1" thickBot="1">
      <c r="A1103" s="31"/>
      <c r="B1103" s="251"/>
      <c r="C1103" s="86" t="s">
        <v>16</v>
      </c>
      <c r="D1103" s="252"/>
      <c r="E1103" s="170"/>
      <c r="F1103" s="64"/>
      <c r="G1103" s="71">
        <f t="shared" si="15"/>
        <v>76165</v>
      </c>
      <c r="H1103" s="28" t="s">
        <v>513</v>
      </c>
      <c r="I1103" s="18"/>
      <c r="J1103" s="23"/>
      <c r="K1103" s="23"/>
      <c r="L1103" s="23"/>
    </row>
    <row r="1104" spans="1:12" ht="12.75">
      <c r="A1104" s="31"/>
      <c r="B1104" s="251">
        <f>350*31</f>
        <v>10850</v>
      </c>
      <c r="C1104" s="86" t="s">
        <v>16</v>
      </c>
      <c r="D1104" s="252" t="s">
        <v>340</v>
      </c>
      <c r="E1104" s="87" t="s">
        <v>294</v>
      </c>
      <c r="F1104" s="64"/>
      <c r="G1104" s="71">
        <f>G1103+B1104</f>
        <v>87015</v>
      </c>
      <c r="H1104" s="28"/>
      <c r="I1104" s="18"/>
      <c r="J1104" s="23"/>
      <c r="K1104" s="23"/>
      <c r="L1104" s="23"/>
    </row>
    <row r="1105" spans="1:12" ht="13.5" thickBot="1">
      <c r="A1105" s="31"/>
      <c r="B1105" s="251"/>
      <c r="C1105" s="86" t="s">
        <v>16</v>
      </c>
      <c r="D1105" s="252"/>
      <c r="E1105" s="182" t="s">
        <v>497</v>
      </c>
      <c r="F1105" s="64"/>
      <c r="G1105" s="71">
        <f>G1104+B1105</f>
        <v>87015</v>
      </c>
      <c r="H1105" s="28"/>
      <c r="I1105" s="18"/>
      <c r="J1105" s="23"/>
      <c r="K1105" s="23"/>
      <c r="L1105" s="23"/>
    </row>
    <row r="1106" spans="1:12" ht="12.75">
      <c r="A1106" s="31"/>
      <c r="B1106" s="251">
        <f>350*4</f>
        <v>1400</v>
      </c>
      <c r="C1106" s="86" t="s">
        <v>16</v>
      </c>
      <c r="D1106" s="252" t="s">
        <v>343</v>
      </c>
      <c r="E1106" s="169"/>
      <c r="F1106" s="64"/>
      <c r="G1106" s="71">
        <f>G1105+B1106</f>
        <v>88415</v>
      </c>
      <c r="H1106" s="28" t="s">
        <v>344</v>
      </c>
      <c r="I1106" s="18"/>
      <c r="J1106" s="23"/>
      <c r="K1106" s="23"/>
      <c r="L1106" s="23"/>
    </row>
    <row r="1107" spans="1:12" ht="13.5" thickBot="1">
      <c r="A1107" s="31"/>
      <c r="B1107" s="251"/>
      <c r="C1107" s="86" t="s">
        <v>16</v>
      </c>
      <c r="D1107" s="252"/>
      <c r="E1107" s="170"/>
      <c r="F1107" s="64"/>
      <c r="G1107" s="71">
        <f t="shared" si="15"/>
        <v>88415</v>
      </c>
      <c r="H1107" s="28"/>
      <c r="I1107" s="18"/>
      <c r="J1107" s="23"/>
      <c r="K1107" s="23"/>
      <c r="L1107" s="23"/>
    </row>
    <row r="1108" spans="1:12" ht="12.75">
      <c r="A1108" s="31"/>
      <c r="B1108" s="58">
        <f>150*31</f>
        <v>4650</v>
      </c>
      <c r="C1108" s="120" t="s">
        <v>16</v>
      </c>
      <c r="D1108" s="97" t="s">
        <v>340</v>
      </c>
      <c r="E1108" s="124" t="s">
        <v>260</v>
      </c>
      <c r="F1108" s="22"/>
      <c r="G1108" s="71">
        <f t="shared" si="15"/>
        <v>93065</v>
      </c>
      <c r="H1108" s="28" t="s">
        <v>261</v>
      </c>
      <c r="I1108" s="18"/>
      <c r="J1108" s="23"/>
      <c r="K1108" s="23"/>
      <c r="L1108" s="23"/>
    </row>
    <row r="1109" spans="1:12" ht="12.75">
      <c r="A1109" s="31"/>
      <c r="B1109" s="58">
        <f>150*31</f>
        <v>4650</v>
      </c>
      <c r="C1109" s="120" t="s">
        <v>16</v>
      </c>
      <c r="D1109" s="97" t="s">
        <v>340</v>
      </c>
      <c r="E1109" s="124" t="s">
        <v>277</v>
      </c>
      <c r="F1109" s="22"/>
      <c r="G1109" s="71">
        <f t="shared" si="15"/>
        <v>97715</v>
      </c>
      <c r="H1109" s="28" t="s">
        <v>641</v>
      </c>
      <c r="I1109" s="18"/>
      <c r="J1109" s="23"/>
      <c r="K1109" s="23"/>
      <c r="L1109" s="23"/>
    </row>
    <row r="1110" spans="1:12" ht="12.75">
      <c r="A1110" s="31"/>
      <c r="B1110" s="58">
        <f>150*20</f>
        <v>3000</v>
      </c>
      <c r="C1110" s="120" t="s">
        <v>16</v>
      </c>
      <c r="D1110" s="97" t="s">
        <v>639</v>
      </c>
      <c r="E1110" s="144" t="s">
        <v>297</v>
      </c>
      <c r="F1110" s="22"/>
      <c r="G1110" s="71">
        <f t="shared" si="15"/>
        <v>100715</v>
      </c>
      <c r="H1110" s="28" t="s">
        <v>640</v>
      </c>
      <c r="I1110" s="18"/>
      <c r="J1110" s="23"/>
      <c r="K1110" s="23"/>
      <c r="L1110" s="23"/>
    </row>
    <row r="1111" spans="1:12" ht="12.75">
      <c r="A1111" s="31"/>
      <c r="B1111" s="58">
        <f>150*(16-10)</f>
        <v>900</v>
      </c>
      <c r="C1111" s="120" t="s">
        <v>16</v>
      </c>
      <c r="D1111" s="97" t="s">
        <v>524</v>
      </c>
      <c r="E1111" s="144" t="s">
        <v>516</v>
      </c>
      <c r="F1111" s="22"/>
      <c r="G1111" s="71">
        <f t="shared" si="15"/>
        <v>101615</v>
      </c>
      <c r="H1111" s="27" t="s">
        <v>526</v>
      </c>
      <c r="I1111" s="18"/>
      <c r="J1111" s="23"/>
      <c r="K1111" s="23"/>
      <c r="L1111" s="23"/>
    </row>
    <row r="1112" spans="1:12" ht="12.75">
      <c r="A1112" s="31"/>
      <c r="B1112" s="58">
        <f>150*3</f>
        <v>450</v>
      </c>
      <c r="C1112" s="120" t="s">
        <v>16</v>
      </c>
      <c r="D1112" s="97" t="s">
        <v>491</v>
      </c>
      <c r="E1112" s="144" t="s">
        <v>150</v>
      </c>
      <c r="F1112" s="22"/>
      <c r="G1112" s="71">
        <f t="shared" si="15"/>
        <v>102065</v>
      </c>
      <c r="H1112" s="27" t="s">
        <v>492</v>
      </c>
      <c r="I1112" s="18"/>
      <c r="J1112" s="23"/>
      <c r="K1112" s="23"/>
      <c r="L1112" s="23"/>
    </row>
    <row r="1113" spans="1:12" ht="12.75">
      <c r="A1113" s="31"/>
      <c r="B1113" s="58">
        <f>150*(16-12)</f>
        <v>600</v>
      </c>
      <c r="C1113" s="120" t="s">
        <v>16</v>
      </c>
      <c r="D1113" s="97" t="s">
        <v>525</v>
      </c>
      <c r="E1113" s="144" t="s">
        <v>515</v>
      </c>
      <c r="F1113" s="22"/>
      <c r="G1113" s="71">
        <f t="shared" si="15"/>
        <v>102665</v>
      </c>
      <c r="H1113" s="28" t="s">
        <v>527</v>
      </c>
      <c r="I1113" s="18"/>
      <c r="J1113" s="23"/>
      <c r="K1113" s="23"/>
      <c r="L1113" s="23"/>
    </row>
    <row r="1114" spans="1:12" ht="12.75">
      <c r="A1114" s="31"/>
      <c r="B1114" s="58"/>
      <c r="C1114" s="120"/>
      <c r="D1114" s="97"/>
      <c r="E1114" s="124"/>
      <c r="F1114" s="22"/>
      <c r="G1114" s="71">
        <f t="shared" si="15"/>
        <v>102665</v>
      </c>
      <c r="H1114" s="28"/>
      <c r="I1114" s="18"/>
      <c r="J1114" s="23"/>
      <c r="K1114" s="23"/>
      <c r="L1114" s="23"/>
    </row>
    <row r="1115" spans="1:12" ht="12.75">
      <c r="A1115" s="31"/>
      <c r="B1115" s="58">
        <f>150*31</f>
        <v>4650</v>
      </c>
      <c r="C1115" s="110" t="s">
        <v>16</v>
      </c>
      <c r="D1115" s="111" t="s">
        <v>340</v>
      </c>
      <c r="E1115" s="110" t="s">
        <v>248</v>
      </c>
      <c r="F1115" s="22"/>
      <c r="G1115" s="71">
        <f t="shared" si="15"/>
        <v>107315</v>
      </c>
      <c r="H1115" s="28"/>
      <c r="I1115" s="18"/>
      <c r="J1115" s="23"/>
      <c r="K1115" s="23"/>
      <c r="L1115" s="23"/>
    </row>
    <row r="1116" spans="1:12" ht="12.75">
      <c r="A1116" s="31"/>
      <c r="B1116" s="58">
        <f>150*(31-4)</f>
        <v>4050</v>
      </c>
      <c r="C1116" s="110" t="s">
        <v>16</v>
      </c>
      <c r="D1116" s="111" t="s">
        <v>348</v>
      </c>
      <c r="E1116" s="110" t="s">
        <v>346</v>
      </c>
      <c r="F1116" s="22"/>
      <c r="G1116" s="71">
        <f t="shared" si="15"/>
        <v>111365</v>
      </c>
      <c r="H1116" s="28" t="s">
        <v>347</v>
      </c>
      <c r="I1116" s="18"/>
      <c r="J1116" s="23"/>
      <c r="K1116" s="23"/>
      <c r="L1116" s="23"/>
    </row>
    <row r="1117" spans="1:12" ht="12.75">
      <c r="A1117" s="105"/>
      <c r="B1117" s="58">
        <f>200*31</f>
        <v>6200</v>
      </c>
      <c r="C1117" s="93" t="s">
        <v>16</v>
      </c>
      <c r="D1117" s="94" t="s">
        <v>340</v>
      </c>
      <c r="E1117" s="93" t="s">
        <v>123</v>
      </c>
      <c r="F1117" s="22"/>
      <c r="G1117" s="71">
        <f t="shared" si="15"/>
        <v>117565</v>
      </c>
      <c r="H1117" s="28"/>
      <c r="I1117" s="18"/>
      <c r="J1117" s="23"/>
      <c r="K1117" s="23"/>
      <c r="L1117" s="23"/>
    </row>
    <row r="1118" spans="1:12" ht="12.75">
      <c r="A1118" s="31"/>
      <c r="B1118" s="58">
        <f>250*31</f>
        <v>7750</v>
      </c>
      <c r="C1118" s="89" t="s">
        <v>16</v>
      </c>
      <c r="D1118" s="90" t="s">
        <v>340</v>
      </c>
      <c r="E1118" s="90" t="s">
        <v>163</v>
      </c>
      <c r="F1118" s="22"/>
      <c r="G1118" s="71">
        <f t="shared" si="15"/>
        <v>125315</v>
      </c>
      <c r="H1118" s="28" t="s">
        <v>285</v>
      </c>
      <c r="I1118" s="18"/>
      <c r="J1118" s="23"/>
      <c r="K1118" s="23"/>
      <c r="L1118" s="23"/>
    </row>
    <row r="1119" spans="1:12" ht="12.75">
      <c r="A1119" s="31"/>
      <c r="B1119" s="13">
        <v>2000</v>
      </c>
      <c r="C1119" s="112" t="s">
        <v>16</v>
      </c>
      <c r="D1119" s="113" t="s">
        <v>340</v>
      </c>
      <c r="E1119" s="113" t="s">
        <v>121</v>
      </c>
      <c r="F1119" s="22"/>
      <c r="G1119" s="71">
        <f t="shared" si="15"/>
        <v>127315</v>
      </c>
      <c r="H1119" s="18"/>
      <c r="I1119" s="18"/>
      <c r="J1119" s="23"/>
      <c r="K1119" s="23"/>
      <c r="L1119" s="23"/>
    </row>
    <row r="1120" spans="1:12" ht="12.75">
      <c r="A1120" s="6"/>
      <c r="B1120" s="58">
        <v>5000</v>
      </c>
      <c r="C1120" s="112" t="s">
        <v>16</v>
      </c>
      <c r="D1120" s="113" t="s">
        <v>340</v>
      </c>
      <c r="E1120" s="113" t="s">
        <v>280</v>
      </c>
      <c r="F1120" s="22"/>
      <c r="G1120" s="71">
        <f t="shared" si="15"/>
        <v>132315</v>
      </c>
      <c r="H1120" s="28"/>
      <c r="I1120" s="18"/>
      <c r="J1120" s="23"/>
      <c r="K1120" s="23"/>
      <c r="L1120" s="23"/>
    </row>
    <row r="1121" spans="1:12" ht="12.75">
      <c r="A1121" s="6"/>
      <c r="B1121" s="58">
        <f>167*14</f>
        <v>2338</v>
      </c>
      <c r="C1121" s="112" t="s">
        <v>16</v>
      </c>
      <c r="D1121" s="113" t="s">
        <v>500</v>
      </c>
      <c r="E1121" s="144" t="s">
        <v>284</v>
      </c>
      <c r="F1121" s="22"/>
      <c r="G1121" s="71">
        <f t="shared" si="15"/>
        <v>134653</v>
      </c>
      <c r="H1121" s="28" t="s">
        <v>501</v>
      </c>
      <c r="I1121" s="18"/>
      <c r="J1121" s="23"/>
      <c r="K1121" s="23"/>
      <c r="L1121" s="23"/>
    </row>
    <row r="1122" spans="1:12" ht="12.75">
      <c r="A1122" s="6"/>
      <c r="B1122" s="58">
        <f>167*(31-5)</f>
        <v>4342</v>
      </c>
      <c r="C1122" s="112" t="s">
        <v>16</v>
      </c>
      <c r="D1122" s="113" t="s">
        <v>349</v>
      </c>
      <c r="E1122" s="113" t="s">
        <v>255</v>
      </c>
      <c r="F1122" s="22"/>
      <c r="G1122" s="71">
        <f t="shared" si="15"/>
        <v>138995</v>
      </c>
      <c r="H1122" s="28" t="s">
        <v>350</v>
      </c>
      <c r="I1122" s="18"/>
      <c r="J1122" s="23"/>
      <c r="K1122" s="23"/>
      <c r="L1122" s="23"/>
    </row>
    <row r="1123" spans="1:12" ht="12.75">
      <c r="A1123" s="6"/>
      <c r="B1123" s="58">
        <f>167*4</f>
        <v>668</v>
      </c>
      <c r="C1123" s="112" t="s">
        <v>16</v>
      </c>
      <c r="D1123" s="113" t="s">
        <v>376</v>
      </c>
      <c r="E1123" s="144" t="s">
        <v>73</v>
      </c>
      <c r="F1123" s="22"/>
      <c r="G1123" s="71">
        <f t="shared" si="15"/>
        <v>139663</v>
      </c>
      <c r="H1123" s="28" t="s">
        <v>377</v>
      </c>
      <c r="I1123" s="18"/>
      <c r="J1123" s="23"/>
      <c r="K1123" s="23"/>
      <c r="L1123" s="23"/>
    </row>
    <row r="1124" spans="1:12" ht="12.75">
      <c r="A1124" s="6"/>
      <c r="B1124" s="58">
        <f>167*(25-13)</f>
        <v>2004</v>
      </c>
      <c r="C1124" s="112" t="s">
        <v>16</v>
      </c>
      <c r="D1124" s="113" t="s">
        <v>697</v>
      </c>
      <c r="E1124" s="144" t="s">
        <v>379</v>
      </c>
      <c r="F1124" s="22"/>
      <c r="G1124" s="71">
        <f t="shared" si="15"/>
        <v>141667</v>
      </c>
      <c r="H1124" s="28" t="s">
        <v>698</v>
      </c>
      <c r="I1124" s="18"/>
      <c r="J1124" s="23"/>
      <c r="K1124" s="23"/>
      <c r="L1124" s="23"/>
    </row>
    <row r="1125" spans="1:12" ht="12.75">
      <c r="A1125" s="6"/>
      <c r="B1125" s="58">
        <f>167*(18-14)</f>
        <v>668</v>
      </c>
      <c r="C1125" s="112" t="s">
        <v>16</v>
      </c>
      <c r="D1125" s="113" t="s">
        <v>631</v>
      </c>
      <c r="E1125" s="144" t="s">
        <v>133</v>
      </c>
      <c r="F1125" s="22"/>
      <c r="G1125" s="71">
        <f t="shared" si="15"/>
        <v>142335</v>
      </c>
      <c r="H1125" t="s">
        <v>632</v>
      </c>
      <c r="I1125" s="18"/>
      <c r="J1125" s="23"/>
      <c r="K1125" s="23"/>
      <c r="L1125" s="23"/>
    </row>
    <row r="1126" spans="1:12" ht="12.75">
      <c r="A1126" s="6"/>
      <c r="B1126" s="58">
        <f>167*(31-20)</f>
        <v>1837</v>
      </c>
      <c r="C1126" s="112" t="s">
        <v>16</v>
      </c>
      <c r="D1126" s="113" t="s">
        <v>642</v>
      </c>
      <c r="E1126" s="113" t="s">
        <v>609</v>
      </c>
      <c r="F1126" s="22"/>
      <c r="G1126" s="71">
        <f t="shared" si="15"/>
        <v>144172</v>
      </c>
      <c r="H1126" s="28" t="s">
        <v>643</v>
      </c>
      <c r="I1126" s="18"/>
      <c r="J1126" s="23"/>
      <c r="K1126" s="23"/>
      <c r="L1126" s="23"/>
    </row>
    <row r="1127" spans="1:12" ht="12.75">
      <c r="A1127" s="6"/>
      <c r="B1127" s="58">
        <f>167*(31-20)</f>
        <v>1837</v>
      </c>
      <c r="C1127" s="112" t="s">
        <v>16</v>
      </c>
      <c r="D1127" s="113" t="s">
        <v>642</v>
      </c>
      <c r="E1127" s="113" t="s">
        <v>645</v>
      </c>
      <c r="F1127" s="22"/>
      <c r="G1127" s="71">
        <f t="shared" si="15"/>
        <v>146009</v>
      </c>
      <c r="H1127" s="28" t="s">
        <v>644</v>
      </c>
      <c r="I1127" s="18"/>
      <c r="J1127" s="23"/>
      <c r="K1127" s="23"/>
      <c r="L1127" s="23"/>
    </row>
    <row r="1128" spans="1:12" ht="12.75">
      <c r="A1128" s="6"/>
      <c r="B1128" s="58"/>
      <c r="C1128" s="112"/>
      <c r="D1128" s="113"/>
      <c r="E1128" s="113"/>
      <c r="F1128" s="22"/>
      <c r="G1128" s="71">
        <f t="shared" si="15"/>
        <v>146009</v>
      </c>
      <c r="H1128" s="28"/>
      <c r="I1128" s="18"/>
      <c r="J1128" s="23"/>
      <c r="K1128" s="23"/>
      <c r="L1128" s="23"/>
    </row>
    <row r="1129" spans="1:12" ht="12.75">
      <c r="A1129" s="6"/>
      <c r="B1129" s="58">
        <f>200*31</f>
        <v>6200</v>
      </c>
      <c r="C1129" s="121" t="s">
        <v>16</v>
      </c>
      <c r="D1129" s="122" t="s">
        <v>340</v>
      </c>
      <c r="E1129" s="121" t="s">
        <v>118</v>
      </c>
      <c r="F1129" s="22"/>
      <c r="G1129" s="71">
        <f t="shared" si="15"/>
        <v>152209</v>
      </c>
      <c r="H1129" s="28" t="s">
        <v>241</v>
      </c>
      <c r="I1129" s="18"/>
      <c r="J1129" s="23"/>
      <c r="K1129" s="23"/>
      <c r="L1129" s="23"/>
    </row>
    <row r="1130" spans="1:12" ht="12.75">
      <c r="A1130" s="6"/>
      <c r="B1130" s="58"/>
      <c r="C1130" s="121" t="s">
        <v>16</v>
      </c>
      <c r="D1130" s="122" t="s">
        <v>340</v>
      </c>
      <c r="E1130" s="121" t="s">
        <v>240</v>
      </c>
      <c r="F1130" s="22"/>
      <c r="G1130" s="71">
        <f t="shared" si="15"/>
        <v>152209</v>
      </c>
      <c r="H1130" s="28"/>
      <c r="I1130" s="18"/>
      <c r="J1130" s="23"/>
      <c r="K1130" s="23"/>
      <c r="L1130" s="23"/>
    </row>
    <row r="1131" spans="1:12" ht="12.75">
      <c r="A1131" s="6"/>
      <c r="B1131" s="58">
        <f>200*31</f>
        <v>6200</v>
      </c>
      <c r="C1131" s="121" t="s">
        <v>16</v>
      </c>
      <c r="D1131" s="122" t="s">
        <v>340</v>
      </c>
      <c r="E1131" s="121" t="s">
        <v>268</v>
      </c>
      <c r="F1131" s="22"/>
      <c r="G1131" s="71">
        <f t="shared" si="15"/>
        <v>158409</v>
      </c>
      <c r="H1131" s="28"/>
      <c r="I1131" s="18"/>
      <c r="J1131" s="23"/>
      <c r="K1131" s="23"/>
      <c r="L1131" s="23"/>
    </row>
    <row r="1132" spans="1:12" ht="12.75">
      <c r="A1132" s="6"/>
      <c r="B1132" s="58">
        <f>200*31</f>
        <v>6200</v>
      </c>
      <c r="C1132" s="121" t="s">
        <v>16</v>
      </c>
      <c r="D1132" s="122" t="s">
        <v>340</v>
      </c>
      <c r="E1132" s="121" t="s">
        <v>269</v>
      </c>
      <c r="F1132" s="22"/>
      <c r="G1132" s="71">
        <f t="shared" si="15"/>
        <v>164609</v>
      </c>
      <c r="H1132" s="28" t="s">
        <v>275</v>
      </c>
      <c r="I1132" s="18"/>
      <c r="J1132" s="23"/>
      <c r="K1132" s="23"/>
      <c r="L1132" s="23"/>
    </row>
    <row r="1133" spans="1:12" ht="12.75">
      <c r="A1133" s="6"/>
      <c r="B1133" s="58">
        <f>200*31</f>
        <v>6200</v>
      </c>
      <c r="C1133" s="121" t="s">
        <v>16</v>
      </c>
      <c r="D1133" s="122" t="s">
        <v>340</v>
      </c>
      <c r="E1133" s="121" t="s">
        <v>114</v>
      </c>
      <c r="F1133" s="22"/>
      <c r="G1133" s="71">
        <f t="shared" si="15"/>
        <v>170809</v>
      </c>
      <c r="H1133" s="28" t="s">
        <v>274</v>
      </c>
      <c r="I1133" s="18"/>
      <c r="J1133" s="23"/>
      <c r="K1133" s="23"/>
      <c r="L1133" s="23"/>
    </row>
    <row r="1134" spans="1:12" ht="12.75">
      <c r="A1134" s="6"/>
      <c r="B1134" s="58">
        <f>200*31</f>
        <v>6200</v>
      </c>
      <c r="C1134" s="121" t="s">
        <v>16</v>
      </c>
      <c r="D1134" s="122" t="s">
        <v>340</v>
      </c>
      <c r="E1134" s="121" t="s">
        <v>271</v>
      </c>
      <c r="F1134" s="22"/>
      <c r="G1134" s="71">
        <f t="shared" si="15"/>
        <v>177009</v>
      </c>
      <c r="H1134" s="28" t="s">
        <v>276</v>
      </c>
      <c r="I1134" s="18"/>
      <c r="J1134" s="23"/>
      <c r="K1134" s="23"/>
      <c r="L1134" s="23"/>
    </row>
    <row r="1135" spans="1:12" ht="12.75">
      <c r="A1135" s="6"/>
      <c r="B1135" s="58"/>
      <c r="C1135" s="121" t="s">
        <v>16</v>
      </c>
      <c r="D1135" s="122" t="s">
        <v>352</v>
      </c>
      <c r="E1135" s="143" t="s">
        <v>293</v>
      </c>
      <c r="F1135" s="22"/>
      <c r="G1135" s="71">
        <f t="shared" si="15"/>
        <v>177009</v>
      </c>
      <c r="H1135" s="28" t="s">
        <v>353</v>
      </c>
      <c r="I1135" s="18"/>
      <c r="J1135" s="23"/>
      <c r="K1135" s="23"/>
      <c r="L1135" s="23"/>
    </row>
    <row r="1136" spans="1:12" ht="12.75">
      <c r="A1136" s="6"/>
      <c r="B1136" s="58">
        <f>200*31</f>
        <v>6200</v>
      </c>
      <c r="C1136" s="121" t="s">
        <v>16</v>
      </c>
      <c r="D1136" s="122" t="s">
        <v>340</v>
      </c>
      <c r="E1136" s="121" t="s">
        <v>140</v>
      </c>
      <c r="F1136" s="22"/>
      <c r="G1136" s="71">
        <f t="shared" si="15"/>
        <v>183209</v>
      </c>
      <c r="H1136" s="28" t="s">
        <v>313</v>
      </c>
      <c r="I1136" s="18"/>
      <c r="J1136" s="23"/>
      <c r="K1136" s="23"/>
      <c r="L1136" s="23"/>
    </row>
    <row r="1137" spans="1:12" ht="12.75">
      <c r="A1137" s="6"/>
      <c r="B1137" s="58">
        <f>200*31</f>
        <v>6200</v>
      </c>
      <c r="C1137" s="121" t="s">
        <v>16</v>
      </c>
      <c r="D1137" s="122" t="s">
        <v>340</v>
      </c>
      <c r="E1137" s="121" t="s">
        <v>137</v>
      </c>
      <c r="F1137" s="22"/>
      <c r="G1137" s="71">
        <f t="shared" si="15"/>
        <v>189409</v>
      </c>
      <c r="H1137" s="28" t="s">
        <v>313</v>
      </c>
      <c r="I1137" s="18"/>
      <c r="J1137" s="23"/>
      <c r="K1137" s="23"/>
      <c r="L1137" s="23"/>
    </row>
    <row r="1138" spans="1:12" ht="12.75">
      <c r="A1138" s="6"/>
      <c r="B1138" s="58">
        <f>200*13</f>
        <v>2600</v>
      </c>
      <c r="C1138" s="121" t="s">
        <v>16</v>
      </c>
      <c r="D1138" s="122" t="s">
        <v>494</v>
      </c>
      <c r="E1138" s="143" t="s">
        <v>312</v>
      </c>
      <c r="F1138" s="22"/>
      <c r="G1138" s="71">
        <f t="shared" si="15"/>
        <v>192009</v>
      </c>
      <c r="H1138" s="28" t="s">
        <v>495</v>
      </c>
      <c r="I1138" s="18"/>
      <c r="J1138" s="23"/>
      <c r="K1138" s="23"/>
      <c r="L1138" s="23"/>
    </row>
    <row r="1139" spans="1:12" ht="12.75">
      <c r="A1139" s="6"/>
      <c r="B1139" s="58">
        <f>200*(31-5)</f>
        <v>5200</v>
      </c>
      <c r="C1139" s="121" t="s">
        <v>16</v>
      </c>
      <c r="D1139" s="122" t="s">
        <v>349</v>
      </c>
      <c r="E1139" s="121" t="s">
        <v>436</v>
      </c>
      <c r="F1139" s="22"/>
      <c r="G1139" s="71">
        <f t="shared" si="15"/>
        <v>197209</v>
      </c>
      <c r="H1139" s="28" t="s">
        <v>651</v>
      </c>
      <c r="I1139" s="18"/>
      <c r="J1139" s="23"/>
      <c r="K1139" s="23"/>
      <c r="L1139" s="23"/>
    </row>
    <row r="1140" spans="1:12" ht="12.75">
      <c r="A1140" s="6"/>
      <c r="B1140" s="58">
        <f>200*(14-6)</f>
        <v>1600</v>
      </c>
      <c r="C1140" s="121" t="s">
        <v>16</v>
      </c>
      <c r="D1140" s="122" t="s">
        <v>498</v>
      </c>
      <c r="E1140" s="143" t="s">
        <v>253</v>
      </c>
      <c r="F1140" s="22"/>
      <c r="G1140" s="71">
        <f t="shared" si="15"/>
        <v>198809</v>
      </c>
      <c r="H1140" s="28" t="s">
        <v>499</v>
      </c>
      <c r="I1140" s="18"/>
      <c r="J1140" s="23"/>
      <c r="K1140" s="23"/>
      <c r="L1140" s="23"/>
    </row>
    <row r="1141" spans="1:12" ht="12.75">
      <c r="A1141" s="6"/>
      <c r="B1141" s="58">
        <f>200*(31-6)</f>
        <v>5000</v>
      </c>
      <c r="C1141" s="121" t="s">
        <v>16</v>
      </c>
      <c r="D1141" s="122" t="s">
        <v>351</v>
      </c>
      <c r="E1141" s="121" t="s">
        <v>136</v>
      </c>
      <c r="F1141" s="22"/>
      <c r="G1141" s="71">
        <f t="shared" si="15"/>
        <v>203809</v>
      </c>
      <c r="H1141" s="28" t="s">
        <v>355</v>
      </c>
      <c r="I1141" s="18"/>
      <c r="J1141" s="23"/>
      <c r="K1141" s="23"/>
      <c r="L1141" s="23"/>
    </row>
    <row r="1142" spans="1:12" ht="12.75">
      <c r="A1142" s="6"/>
      <c r="B1142" s="58">
        <f>200*(31-12)</f>
        <v>3800</v>
      </c>
      <c r="C1142" s="121" t="s">
        <v>16</v>
      </c>
      <c r="D1142" s="122" t="s">
        <v>490</v>
      </c>
      <c r="E1142" s="121" t="s">
        <v>150</v>
      </c>
      <c r="F1142" s="22"/>
      <c r="G1142" s="71">
        <f t="shared" si="15"/>
        <v>207609</v>
      </c>
      <c r="H1142" s="28" t="s">
        <v>528</v>
      </c>
      <c r="I1142" s="18"/>
      <c r="J1142" s="23"/>
      <c r="K1142" s="23"/>
      <c r="L1142" s="23"/>
    </row>
    <row r="1143" spans="1:12" ht="12.75">
      <c r="A1143" s="6"/>
      <c r="B1143" s="58"/>
      <c r="C1143" s="121" t="s">
        <v>16</v>
      </c>
      <c r="D1143" s="122"/>
      <c r="E1143" s="121"/>
      <c r="F1143" s="22"/>
      <c r="G1143" s="71">
        <f t="shared" si="15"/>
        <v>207609</v>
      </c>
      <c r="H1143" s="28"/>
      <c r="I1143" s="18"/>
      <c r="J1143" s="23"/>
      <c r="K1143" s="23"/>
      <c r="L1143" s="23"/>
    </row>
    <row r="1144" spans="1:12" ht="12.75">
      <c r="A1144" s="6"/>
      <c r="B1144" s="147">
        <f>250*31</f>
        <v>7750</v>
      </c>
      <c r="C1144" s="145" t="s">
        <v>16</v>
      </c>
      <c r="D1144" s="146" t="s">
        <v>340</v>
      </c>
      <c r="E1144" s="145" t="s">
        <v>160</v>
      </c>
      <c r="F1144" s="22"/>
      <c r="G1144" s="71">
        <f t="shared" si="15"/>
        <v>215359</v>
      </c>
      <c r="H1144" s="28"/>
      <c r="I1144" s="18"/>
      <c r="J1144" s="23"/>
      <c r="K1144" s="23"/>
      <c r="L1144" s="23"/>
    </row>
    <row r="1145" spans="1:12" ht="12.75">
      <c r="A1145" s="6"/>
      <c r="B1145" s="147">
        <f>200*31</f>
        <v>6200</v>
      </c>
      <c r="C1145" s="145" t="s">
        <v>16</v>
      </c>
      <c r="D1145" s="146" t="s">
        <v>340</v>
      </c>
      <c r="E1145" s="145" t="s">
        <v>282</v>
      </c>
      <c r="F1145" s="22"/>
      <c r="G1145" s="71">
        <f t="shared" si="15"/>
        <v>221559</v>
      </c>
      <c r="H1145" s="28" t="s">
        <v>283</v>
      </c>
      <c r="I1145" s="18"/>
      <c r="J1145" s="23"/>
      <c r="K1145" s="23"/>
      <c r="L1145" s="23"/>
    </row>
    <row r="1146" spans="1:12" ht="12.75">
      <c r="A1146" s="19"/>
      <c r="B1146" s="58">
        <f>250*31</f>
        <v>7750</v>
      </c>
      <c r="C1146" s="114" t="s">
        <v>16</v>
      </c>
      <c r="D1146" s="115" t="s">
        <v>340</v>
      </c>
      <c r="E1146" s="115" t="s">
        <v>286</v>
      </c>
      <c r="F1146" s="22"/>
      <c r="G1146" s="71">
        <f t="shared" si="15"/>
        <v>229309</v>
      </c>
      <c r="H1146" s="28" t="s">
        <v>288</v>
      </c>
      <c r="I1146" s="18"/>
      <c r="J1146" s="23"/>
      <c r="K1146" s="23"/>
      <c r="L1146" s="23"/>
    </row>
    <row r="1147" spans="1:12" ht="12.75">
      <c r="A1147" s="6"/>
      <c r="B1147" s="152">
        <f>200*7</f>
        <v>1400</v>
      </c>
      <c r="C1147" s="116" t="s">
        <v>16</v>
      </c>
      <c r="D1147" s="117" t="s">
        <v>352</v>
      </c>
      <c r="E1147" s="143" t="s">
        <v>136</v>
      </c>
      <c r="F1147" s="22"/>
      <c r="G1147" s="71">
        <f t="shared" si="15"/>
        <v>230709</v>
      </c>
      <c r="H1147" s="28" t="s">
        <v>360</v>
      </c>
      <c r="I1147" s="18"/>
      <c r="J1147" s="23"/>
      <c r="K1147" s="23"/>
      <c r="L1147" s="23"/>
    </row>
    <row r="1148" spans="1:12" ht="12.75">
      <c r="A1148" s="6"/>
      <c r="B1148" s="152">
        <f>200*6</f>
        <v>1200</v>
      </c>
      <c r="C1148" s="116" t="s">
        <v>16</v>
      </c>
      <c r="D1148" s="117" t="s">
        <v>354</v>
      </c>
      <c r="E1148" s="144" t="s">
        <v>73</v>
      </c>
      <c r="F1148" s="22"/>
      <c r="G1148" s="71">
        <f t="shared" si="15"/>
        <v>231909</v>
      </c>
      <c r="H1148" s="28" t="s">
        <v>361</v>
      </c>
      <c r="I1148" s="18"/>
      <c r="J1148" s="23"/>
      <c r="K1148" s="23"/>
      <c r="L1148" s="23"/>
    </row>
    <row r="1149" spans="1:12" ht="12.75">
      <c r="A1149" s="6"/>
      <c r="B1149" s="152">
        <f>200*6</f>
        <v>1200</v>
      </c>
      <c r="C1149" s="116" t="s">
        <v>16</v>
      </c>
      <c r="D1149" s="117" t="s">
        <v>354</v>
      </c>
      <c r="E1149" s="30" t="s">
        <v>60</v>
      </c>
      <c r="F1149" s="22"/>
      <c r="G1149" s="71">
        <f t="shared" si="15"/>
        <v>233109</v>
      </c>
      <c r="H1149" s="28" t="s">
        <v>362</v>
      </c>
      <c r="I1149" s="18"/>
      <c r="J1149" s="23"/>
      <c r="K1149" s="23"/>
      <c r="L1149" s="23"/>
    </row>
    <row r="1150" spans="1:12" ht="12.75">
      <c r="A1150" s="6"/>
      <c r="B1150" s="152">
        <f>200*6</f>
        <v>1200</v>
      </c>
      <c r="C1150" s="116" t="s">
        <v>16</v>
      </c>
      <c r="D1150" s="117" t="s">
        <v>354</v>
      </c>
      <c r="E1150" s="144" t="s">
        <v>255</v>
      </c>
      <c r="F1150" s="22"/>
      <c r="G1150" s="71">
        <f t="shared" si="15"/>
        <v>234309</v>
      </c>
      <c r="H1150" s="28" t="s">
        <v>361</v>
      </c>
      <c r="I1150" s="18"/>
      <c r="J1150" s="23"/>
      <c r="K1150" s="23"/>
      <c r="L1150" s="23"/>
    </row>
    <row r="1151" spans="1:12" ht="12.75">
      <c r="A1151" s="6"/>
      <c r="B1151" s="152"/>
      <c r="C1151" s="116" t="s">
        <v>16</v>
      </c>
      <c r="D1151" s="117" t="s">
        <v>354</v>
      </c>
      <c r="E1151" s="30" t="s">
        <v>327</v>
      </c>
      <c r="F1151" s="22"/>
      <c r="G1151" s="71">
        <f t="shared" si="15"/>
        <v>234309</v>
      </c>
      <c r="H1151" s="28" t="s">
        <v>649</v>
      </c>
      <c r="I1151" s="18"/>
      <c r="J1151" s="23"/>
      <c r="K1151" s="23"/>
      <c r="L1151" s="23"/>
    </row>
    <row r="1152" spans="1:12" ht="12.75">
      <c r="A1152" s="6"/>
      <c r="B1152" s="152"/>
      <c r="C1152" s="116" t="s">
        <v>16</v>
      </c>
      <c r="D1152" s="117" t="s">
        <v>358</v>
      </c>
      <c r="E1152" s="144" t="s">
        <v>253</v>
      </c>
      <c r="F1152" s="22"/>
      <c r="G1152" s="71">
        <f t="shared" si="15"/>
        <v>234309</v>
      </c>
      <c r="H1152" s="28" t="s">
        <v>359</v>
      </c>
      <c r="I1152" s="18"/>
      <c r="J1152" s="23"/>
      <c r="K1152" s="23"/>
      <c r="L1152" s="23"/>
    </row>
    <row r="1153" spans="1:12" ht="12.75">
      <c r="A1153" s="6"/>
      <c r="B1153" s="171"/>
      <c r="C1153" s="89" t="s">
        <v>16</v>
      </c>
      <c r="D1153" s="90" t="s">
        <v>496</v>
      </c>
      <c r="E1153" s="183" t="s">
        <v>378</v>
      </c>
      <c r="F1153" s="22"/>
      <c r="G1153" s="71">
        <f t="shared" si="15"/>
        <v>234309</v>
      </c>
      <c r="H1153" s="28" t="s">
        <v>655</v>
      </c>
      <c r="I1153" s="18"/>
      <c r="J1153" s="23"/>
      <c r="K1153" s="23"/>
      <c r="L1153" s="23"/>
    </row>
    <row r="1154" spans="1:12" ht="12.75">
      <c r="A1154" s="43"/>
      <c r="B1154" s="13">
        <f>200*(31-13)</f>
        <v>3600</v>
      </c>
      <c r="C1154" s="26" t="s">
        <v>16</v>
      </c>
      <c r="D1154" s="30" t="s">
        <v>657</v>
      </c>
      <c r="E1154" s="7" t="s">
        <v>656</v>
      </c>
      <c r="F1154" s="22"/>
      <c r="G1154" s="71">
        <f t="shared" si="15"/>
        <v>237909</v>
      </c>
      <c r="H1154" s="18" t="s">
        <v>658</v>
      </c>
      <c r="I1154" s="18"/>
      <c r="J1154" s="23"/>
      <c r="K1154" s="23"/>
      <c r="L1154" s="23"/>
    </row>
    <row r="1155" spans="1:12" ht="12.75">
      <c r="A1155" s="43"/>
      <c r="B1155" s="13">
        <f>200*(31-25)</f>
        <v>1200</v>
      </c>
      <c r="C1155" s="26" t="s">
        <v>16</v>
      </c>
      <c r="D1155" s="30" t="s">
        <v>820</v>
      </c>
      <c r="E1155" s="7" t="s">
        <v>728</v>
      </c>
      <c r="F1155" s="22"/>
      <c r="G1155" s="71">
        <f t="shared" si="15"/>
        <v>239109</v>
      </c>
      <c r="H1155" s="18" t="s">
        <v>729</v>
      </c>
      <c r="I1155" s="18"/>
      <c r="J1155" s="23"/>
      <c r="K1155" s="23"/>
      <c r="L1155" s="23"/>
    </row>
    <row r="1156" spans="1:12" ht="12.75">
      <c r="A1156" s="43"/>
      <c r="B1156" s="13"/>
      <c r="C1156" s="26"/>
      <c r="D1156" s="30"/>
      <c r="E1156" s="7"/>
      <c r="F1156" s="22"/>
      <c r="G1156" s="71">
        <f t="shared" si="15"/>
        <v>239109</v>
      </c>
      <c r="H1156" s="18"/>
      <c r="I1156" s="18"/>
      <c r="J1156" s="23"/>
      <c r="K1156" s="23"/>
      <c r="L1156" s="23"/>
    </row>
    <row r="1157" spans="1:12" ht="12.75">
      <c r="A1157" s="43" t="s">
        <v>31</v>
      </c>
      <c r="B1157" s="13">
        <v>3945</v>
      </c>
      <c r="C1157" s="26" t="s">
        <v>147</v>
      </c>
      <c r="D1157" s="67" t="s">
        <v>321</v>
      </c>
      <c r="E1157" s="7" t="s">
        <v>311</v>
      </c>
      <c r="F1157" s="22"/>
      <c r="G1157" s="71">
        <f t="shared" si="15"/>
        <v>243054</v>
      </c>
      <c r="H1157" s="18"/>
      <c r="I1157" s="18"/>
      <c r="J1157" s="23"/>
      <c r="K1157" s="23"/>
      <c r="L1157" s="23"/>
    </row>
    <row r="1158" spans="1:12" ht="12.75">
      <c r="A1158" s="43" t="s">
        <v>31</v>
      </c>
      <c r="B1158" s="13">
        <v>55</v>
      </c>
      <c r="C1158" s="26" t="s">
        <v>80</v>
      </c>
      <c r="D1158" s="30" t="s">
        <v>322</v>
      </c>
      <c r="E1158" s="7" t="s">
        <v>311</v>
      </c>
      <c r="F1158" s="22"/>
      <c r="G1158" s="71">
        <f t="shared" si="15"/>
        <v>243109</v>
      </c>
      <c r="H1158" s="18"/>
      <c r="I1158" s="18"/>
      <c r="J1158" s="23"/>
      <c r="K1158" s="23"/>
      <c r="L1158" s="23"/>
    </row>
    <row r="1159" spans="1:12" ht="12.75">
      <c r="A1159" s="43" t="s">
        <v>31</v>
      </c>
      <c r="B1159" s="13">
        <v>90</v>
      </c>
      <c r="C1159" s="26" t="s">
        <v>149</v>
      </c>
      <c r="D1159" s="30" t="s">
        <v>874</v>
      </c>
      <c r="E1159" s="7"/>
      <c r="F1159" s="22"/>
      <c r="G1159" s="71">
        <f t="shared" si="15"/>
        <v>243199</v>
      </c>
      <c r="H1159" s="18"/>
      <c r="I1159" s="18"/>
      <c r="J1159" s="23"/>
      <c r="K1159" s="23"/>
      <c r="L1159" s="23"/>
    </row>
    <row r="1160" spans="1:12" ht="12.75">
      <c r="A1160" s="43" t="s">
        <v>324</v>
      </c>
      <c r="B1160" s="13">
        <v>1000</v>
      </c>
      <c r="C1160" s="26" t="s">
        <v>80</v>
      </c>
      <c r="D1160" s="30" t="s">
        <v>412</v>
      </c>
      <c r="E1160" s="7" t="s">
        <v>413</v>
      </c>
      <c r="F1160" s="22"/>
      <c r="G1160" s="71">
        <f t="shared" si="15"/>
        <v>244199</v>
      </c>
      <c r="H1160" s="18"/>
      <c r="I1160" s="18"/>
      <c r="J1160" s="23"/>
      <c r="K1160" s="23"/>
      <c r="L1160" s="23"/>
    </row>
    <row r="1161" spans="1:12" ht="12.75">
      <c r="A1161" s="43" t="s">
        <v>328</v>
      </c>
      <c r="B1161" s="13">
        <v>14250</v>
      </c>
      <c r="C1161" s="26" t="s">
        <v>510</v>
      </c>
      <c r="D1161" s="30" t="s">
        <v>329</v>
      </c>
      <c r="E1161" s="7" t="s">
        <v>413</v>
      </c>
      <c r="F1161" s="22"/>
      <c r="G1161" s="71">
        <f t="shared" si="15"/>
        <v>258449</v>
      </c>
      <c r="H1161" s="18"/>
      <c r="I1161" s="18"/>
      <c r="J1161" s="23"/>
      <c r="K1161" s="23"/>
      <c r="L1161" s="23"/>
    </row>
    <row r="1162" spans="1:12" ht="12.75">
      <c r="A1162" s="190" t="s">
        <v>646</v>
      </c>
      <c r="B1162" s="13">
        <v>1375</v>
      </c>
      <c r="C1162" s="26" t="s">
        <v>510</v>
      </c>
      <c r="D1162" s="30" t="s">
        <v>648</v>
      </c>
      <c r="E1162" s="7" t="s">
        <v>413</v>
      </c>
      <c r="F1162" s="22"/>
      <c r="G1162" s="71">
        <f t="shared" si="15"/>
        <v>259824</v>
      </c>
      <c r="H1162" s="18"/>
      <c r="I1162" s="18"/>
      <c r="J1162" s="23"/>
      <c r="K1162" s="23"/>
      <c r="L1162" s="23"/>
    </row>
    <row r="1163" spans="1:12" ht="12.75">
      <c r="A1163" s="190" t="s">
        <v>647</v>
      </c>
      <c r="B1163" s="13">
        <v>1375</v>
      </c>
      <c r="C1163" s="26" t="s">
        <v>510</v>
      </c>
      <c r="D1163" s="30" t="s">
        <v>648</v>
      </c>
      <c r="E1163" s="7" t="s">
        <v>413</v>
      </c>
      <c r="F1163" s="22"/>
      <c r="G1163" s="71">
        <f t="shared" si="15"/>
        <v>261199</v>
      </c>
      <c r="H1163" s="18"/>
      <c r="I1163" s="18"/>
      <c r="J1163" s="23"/>
      <c r="K1163" s="23"/>
      <c r="L1163" s="23"/>
    </row>
    <row r="1164" spans="1:12" ht="12.75">
      <c r="A1164" s="43" t="s">
        <v>370</v>
      </c>
      <c r="B1164" s="13">
        <v>7000</v>
      </c>
      <c r="C1164" s="26" t="s">
        <v>147</v>
      </c>
      <c r="D1164" s="30" t="s">
        <v>401</v>
      </c>
      <c r="E1164" s="7" t="s">
        <v>73</v>
      </c>
      <c r="F1164" s="22"/>
      <c r="G1164" s="71">
        <f t="shared" si="15"/>
        <v>268199</v>
      </c>
      <c r="H1164" s="18"/>
      <c r="I1164" s="18"/>
      <c r="J1164" s="23"/>
      <c r="K1164" s="23"/>
      <c r="L1164" s="23"/>
    </row>
    <row r="1165" spans="1:12" ht="12.75">
      <c r="A1165" s="43" t="s">
        <v>370</v>
      </c>
      <c r="B1165" s="174">
        <v>2000</v>
      </c>
      <c r="C1165" s="26" t="s">
        <v>147</v>
      </c>
      <c r="D1165" s="30" t="s">
        <v>779</v>
      </c>
      <c r="E1165" s="7" t="s">
        <v>400</v>
      </c>
      <c r="F1165" s="22"/>
      <c r="G1165" s="71">
        <f t="shared" si="15"/>
        <v>270199</v>
      </c>
      <c r="H1165" s="18"/>
      <c r="I1165" s="18"/>
      <c r="J1165" s="23"/>
      <c r="K1165" s="23"/>
      <c r="L1165" s="23"/>
    </row>
    <row r="1166" spans="1:12" ht="12.75">
      <c r="A1166" s="102" t="s">
        <v>471</v>
      </c>
      <c r="B1166" s="26">
        <v>11650</v>
      </c>
      <c r="C1166" s="26" t="s">
        <v>147</v>
      </c>
      <c r="D1166" s="30" t="s">
        <v>493</v>
      </c>
      <c r="E1166" s="7" t="s">
        <v>400</v>
      </c>
      <c r="F1166" s="22"/>
      <c r="G1166" s="71">
        <f t="shared" si="15"/>
        <v>281849</v>
      </c>
      <c r="H1166" s="18"/>
      <c r="I1166" s="18"/>
      <c r="J1166" s="23"/>
      <c r="K1166" s="23"/>
      <c r="L1166" s="23"/>
    </row>
    <row r="1167" spans="1:12" ht="12.75">
      <c r="A1167" s="102" t="s">
        <v>471</v>
      </c>
      <c r="B1167" s="30">
        <v>400</v>
      </c>
      <c r="C1167" s="26" t="s">
        <v>80</v>
      </c>
      <c r="D1167" s="30" t="s">
        <v>652</v>
      </c>
      <c r="E1167" s="7" t="s">
        <v>653</v>
      </c>
      <c r="F1167" s="22"/>
      <c r="G1167" s="71">
        <f aca="true" t="shared" si="16" ref="G1167:G1235">G1166+B1167</f>
        <v>282249</v>
      </c>
      <c r="H1167" s="18"/>
      <c r="I1167" s="18"/>
      <c r="J1167" s="23"/>
      <c r="K1167" s="23"/>
      <c r="L1167" s="23"/>
    </row>
    <row r="1168" spans="1:12" ht="12.75">
      <c r="A1168" s="102" t="s">
        <v>471</v>
      </c>
      <c r="B1168" s="30">
        <v>400</v>
      </c>
      <c r="C1168" s="26" t="s">
        <v>80</v>
      </c>
      <c r="D1168" s="30" t="s">
        <v>652</v>
      </c>
      <c r="E1168" s="7" t="s">
        <v>140</v>
      </c>
      <c r="F1168" s="22"/>
      <c r="G1168" s="71">
        <f t="shared" si="16"/>
        <v>282649</v>
      </c>
      <c r="H1168" s="18"/>
      <c r="I1168" s="18"/>
      <c r="J1168" s="23"/>
      <c r="K1168" s="23"/>
      <c r="L1168" s="23"/>
    </row>
    <row r="1169" spans="1:12" ht="12.75">
      <c r="A1169" s="102" t="s">
        <v>476</v>
      </c>
      <c r="B1169" s="30">
        <v>2500</v>
      </c>
      <c r="C1169" s="26" t="s">
        <v>147</v>
      </c>
      <c r="D1169" s="51" t="s">
        <v>699</v>
      </c>
      <c r="E1169" s="24" t="s">
        <v>317</v>
      </c>
      <c r="F1169" s="22"/>
      <c r="G1169" s="71">
        <f t="shared" si="16"/>
        <v>285149</v>
      </c>
      <c r="H1169" s="18"/>
      <c r="I1169" s="18"/>
      <c r="J1169" s="23"/>
      <c r="K1169" s="23"/>
      <c r="L1169" s="23"/>
    </row>
    <row r="1170" spans="1:12" ht="12.75">
      <c r="A1170" s="102" t="s">
        <v>476</v>
      </c>
      <c r="B1170" s="30">
        <v>700</v>
      </c>
      <c r="C1170" s="26" t="s">
        <v>147</v>
      </c>
      <c r="D1170" s="51" t="s">
        <v>700</v>
      </c>
      <c r="E1170" s="24" t="s">
        <v>317</v>
      </c>
      <c r="F1170" s="22"/>
      <c r="G1170" s="71">
        <f t="shared" si="16"/>
        <v>285849</v>
      </c>
      <c r="H1170" s="18"/>
      <c r="I1170" s="18"/>
      <c r="J1170" s="23"/>
      <c r="K1170" s="23"/>
      <c r="L1170" s="23"/>
    </row>
    <row r="1171" spans="1:12" ht="12.75">
      <c r="A1171" s="102" t="s">
        <v>476</v>
      </c>
      <c r="B1171" s="30">
        <v>207</v>
      </c>
      <c r="C1171" s="26" t="s">
        <v>80</v>
      </c>
      <c r="D1171" s="30" t="s">
        <v>594</v>
      </c>
      <c r="E1171" s="24" t="s">
        <v>311</v>
      </c>
      <c r="F1171" s="22"/>
      <c r="G1171" s="71">
        <f t="shared" si="16"/>
        <v>286056</v>
      </c>
      <c r="H1171" s="18"/>
      <c r="I1171" s="18"/>
      <c r="J1171" s="23"/>
      <c r="K1171" s="23"/>
      <c r="L1171" s="23"/>
    </row>
    <row r="1172" spans="1:12" ht="12.75">
      <c r="A1172" s="31" t="s">
        <v>529</v>
      </c>
      <c r="B1172" s="30">
        <v>609</v>
      </c>
      <c r="C1172" s="26" t="s">
        <v>147</v>
      </c>
      <c r="D1172" s="30" t="s">
        <v>595</v>
      </c>
      <c r="E1172" s="24" t="s">
        <v>311</v>
      </c>
      <c r="F1172" s="22"/>
      <c r="G1172" s="71">
        <f t="shared" si="16"/>
        <v>286665</v>
      </c>
      <c r="H1172" s="18"/>
      <c r="I1172" s="18"/>
      <c r="J1172" s="23"/>
      <c r="K1172" s="23"/>
      <c r="L1172" s="23"/>
    </row>
    <row r="1173" spans="1:12" ht="12.75">
      <c r="A1173" s="31" t="s">
        <v>529</v>
      </c>
      <c r="B1173" s="30">
        <v>170</v>
      </c>
      <c r="C1173" s="26" t="s">
        <v>80</v>
      </c>
      <c r="D1173" s="30" t="s">
        <v>596</v>
      </c>
      <c r="E1173" s="24" t="s">
        <v>311</v>
      </c>
      <c r="F1173" s="22"/>
      <c r="G1173" s="71">
        <f t="shared" si="16"/>
        <v>286835</v>
      </c>
      <c r="H1173" s="18"/>
      <c r="I1173" s="18"/>
      <c r="J1173" s="23"/>
      <c r="K1173" s="23"/>
      <c r="L1173" s="23"/>
    </row>
    <row r="1174" spans="1:12" ht="12.75">
      <c r="A1174" s="31" t="s">
        <v>540</v>
      </c>
      <c r="B1174" s="30">
        <v>10000</v>
      </c>
      <c r="C1174" s="26" t="s">
        <v>147</v>
      </c>
      <c r="D1174" s="30" t="s">
        <v>638</v>
      </c>
      <c r="E1174" s="24" t="s">
        <v>603</v>
      </c>
      <c r="F1174" s="22"/>
      <c r="G1174" s="71">
        <f t="shared" si="16"/>
        <v>296835</v>
      </c>
      <c r="H1174" s="18"/>
      <c r="I1174" s="18"/>
      <c r="J1174" s="23"/>
      <c r="K1174" s="23"/>
      <c r="L1174" s="23"/>
    </row>
    <row r="1175" spans="1:12" ht="12.75">
      <c r="A1175" s="31" t="s">
        <v>550</v>
      </c>
      <c r="B1175" s="30">
        <v>550</v>
      </c>
      <c r="C1175" s="26" t="s">
        <v>147</v>
      </c>
      <c r="D1175" s="30" t="s">
        <v>661</v>
      </c>
      <c r="E1175" s="24" t="s">
        <v>311</v>
      </c>
      <c r="F1175" s="22"/>
      <c r="G1175" s="71">
        <f t="shared" si="16"/>
        <v>297385</v>
      </c>
      <c r="H1175" s="18"/>
      <c r="I1175" s="18"/>
      <c r="J1175" s="23"/>
      <c r="K1175" s="23"/>
      <c r="L1175" s="23"/>
    </row>
    <row r="1176" spans="1:12" ht="12.75">
      <c r="A1176" s="31" t="s">
        <v>671</v>
      </c>
      <c r="B1176" s="30">
        <v>2205</v>
      </c>
      <c r="C1176" s="26" t="s">
        <v>147</v>
      </c>
      <c r="D1176" s="30" t="s">
        <v>754</v>
      </c>
      <c r="E1176" s="24" t="s">
        <v>753</v>
      </c>
      <c r="F1176" s="22"/>
      <c r="G1176" s="71">
        <f t="shared" si="16"/>
        <v>299590</v>
      </c>
      <c r="H1176" s="18"/>
      <c r="I1176" s="18"/>
      <c r="J1176" s="23"/>
      <c r="K1176" s="23"/>
      <c r="L1176" s="23"/>
    </row>
    <row r="1177" spans="1:12" ht="12.75">
      <c r="A1177" s="31" t="s">
        <v>671</v>
      </c>
      <c r="B1177" s="30">
        <v>1200</v>
      </c>
      <c r="C1177" s="26" t="s">
        <v>751</v>
      </c>
      <c r="D1177" s="30" t="s">
        <v>752</v>
      </c>
      <c r="E1177" s="24" t="s">
        <v>753</v>
      </c>
      <c r="F1177" s="22"/>
      <c r="G1177" s="71">
        <f t="shared" si="16"/>
        <v>300790</v>
      </c>
      <c r="H1177" s="18"/>
      <c r="I1177" s="18"/>
      <c r="J1177" s="23"/>
      <c r="K1177" s="23"/>
      <c r="L1177" s="23"/>
    </row>
    <row r="1178" spans="1:12" ht="12.75">
      <c r="A1178" s="31" t="s">
        <v>671</v>
      </c>
      <c r="B1178" s="30">
        <v>410</v>
      </c>
      <c r="C1178" s="26" t="s">
        <v>80</v>
      </c>
      <c r="D1178" s="30" t="s">
        <v>755</v>
      </c>
      <c r="E1178" s="24" t="s">
        <v>753</v>
      </c>
      <c r="F1178" s="22"/>
      <c r="G1178" s="71">
        <f t="shared" si="16"/>
        <v>301200</v>
      </c>
      <c r="H1178" s="18"/>
      <c r="I1178" s="18"/>
      <c r="J1178" s="23"/>
      <c r="K1178" s="23"/>
      <c r="L1178" s="23"/>
    </row>
    <row r="1179" spans="1:12" ht="12.75">
      <c r="A1179" s="31" t="s">
        <v>671</v>
      </c>
      <c r="B1179" s="30">
        <v>265</v>
      </c>
      <c r="C1179" s="26" t="s">
        <v>147</v>
      </c>
      <c r="D1179" s="30" t="s">
        <v>756</v>
      </c>
      <c r="E1179" s="24" t="s">
        <v>753</v>
      </c>
      <c r="F1179" s="22"/>
      <c r="G1179" s="71">
        <f t="shared" si="16"/>
        <v>301465</v>
      </c>
      <c r="H1179" s="18"/>
      <c r="I1179" s="18"/>
      <c r="J1179" s="23"/>
      <c r="K1179" s="23"/>
      <c r="L1179" s="23"/>
    </row>
    <row r="1180" spans="1:12" ht="12.75">
      <c r="A1180" s="31" t="s">
        <v>682</v>
      </c>
      <c r="B1180" s="30">
        <v>5000</v>
      </c>
      <c r="C1180" s="26" t="s">
        <v>147</v>
      </c>
      <c r="D1180" s="30" t="s">
        <v>691</v>
      </c>
      <c r="E1180" s="24" t="s">
        <v>692</v>
      </c>
      <c r="F1180" s="22"/>
      <c r="G1180" s="71">
        <f t="shared" si="16"/>
        <v>306465</v>
      </c>
      <c r="H1180" s="18"/>
      <c r="I1180" s="18"/>
      <c r="J1180" s="23"/>
      <c r="K1180" s="23"/>
      <c r="L1180" s="23"/>
    </row>
    <row r="1181" spans="1:12" ht="12.75">
      <c r="A1181" s="31" t="s">
        <v>702</v>
      </c>
      <c r="B1181" s="30">
        <f>4130+605</f>
        <v>4735</v>
      </c>
      <c r="C1181" s="26" t="s">
        <v>147</v>
      </c>
      <c r="D1181" s="30" t="s">
        <v>740</v>
      </c>
      <c r="E1181" s="24" t="s">
        <v>692</v>
      </c>
      <c r="F1181" s="22"/>
      <c r="G1181" s="71">
        <f>G1180+B1181</f>
        <v>311200</v>
      </c>
      <c r="H1181" s="18"/>
      <c r="I1181" s="18"/>
      <c r="J1181" s="23"/>
      <c r="K1181" s="23"/>
      <c r="L1181" s="23"/>
    </row>
    <row r="1182" spans="1:12" ht="12.75">
      <c r="A1182" s="31"/>
      <c r="B1182" s="30"/>
      <c r="C1182" s="26"/>
      <c r="D1182" s="30"/>
      <c r="E1182" s="7"/>
      <c r="F1182" s="22"/>
      <c r="G1182" s="71">
        <f t="shared" si="16"/>
        <v>311200</v>
      </c>
      <c r="H1182" s="18"/>
      <c r="I1182" s="18"/>
      <c r="J1182" s="23"/>
      <c r="K1182" s="23"/>
      <c r="L1182" s="23"/>
    </row>
    <row r="1183" spans="1:12" ht="12.75">
      <c r="A1183" s="31"/>
      <c r="B1183" s="30"/>
      <c r="C1183" s="26"/>
      <c r="D1183" s="30"/>
      <c r="E1183" s="7"/>
      <c r="F1183" s="22"/>
      <c r="G1183" s="71">
        <f t="shared" si="16"/>
        <v>311200</v>
      </c>
      <c r="H1183" s="18"/>
      <c r="I1183" s="18"/>
      <c r="J1183" s="23"/>
      <c r="K1183" s="23"/>
      <c r="L1183" s="23"/>
    </row>
    <row r="1184" spans="1:12" ht="12.75">
      <c r="A1184" s="31" t="s">
        <v>775</v>
      </c>
      <c r="B1184" s="30"/>
      <c r="C1184" s="26"/>
      <c r="D1184" s="30"/>
      <c r="E1184" s="7"/>
      <c r="F1184" s="22"/>
      <c r="G1184" s="71">
        <f t="shared" si="16"/>
        <v>311200</v>
      </c>
      <c r="H1184" s="18"/>
      <c r="I1184" s="18"/>
      <c r="J1184" s="23"/>
      <c r="K1184" s="23"/>
      <c r="L1184" s="23"/>
    </row>
    <row r="1185" spans="1:12" ht="12.75">
      <c r="A1185" s="31"/>
      <c r="B1185" s="58">
        <f>167*30</f>
        <v>5010</v>
      </c>
      <c r="C1185" s="83" t="s">
        <v>16</v>
      </c>
      <c r="D1185" s="84" t="s">
        <v>776</v>
      </c>
      <c r="E1185" s="83" t="s">
        <v>87</v>
      </c>
      <c r="F1185" s="64"/>
      <c r="G1185" s="71">
        <f t="shared" si="16"/>
        <v>316210</v>
      </c>
      <c r="H1185" s="28"/>
      <c r="I1185" s="18"/>
      <c r="J1185" s="23"/>
      <c r="K1185" s="23"/>
      <c r="L1185" s="23"/>
    </row>
    <row r="1186" spans="1:12" ht="12.75">
      <c r="A1186" s="31"/>
      <c r="B1186" s="58">
        <f>167*10</f>
        <v>1670</v>
      </c>
      <c r="C1186" s="83" t="s">
        <v>16</v>
      </c>
      <c r="D1186" s="84" t="s">
        <v>987</v>
      </c>
      <c r="E1186" s="196" t="s">
        <v>134</v>
      </c>
      <c r="F1186" s="64"/>
      <c r="G1186" s="71">
        <f t="shared" si="16"/>
        <v>317880</v>
      </c>
      <c r="H1186" s="28"/>
      <c r="I1186" s="18"/>
      <c r="J1186" s="23"/>
      <c r="K1186" s="23"/>
      <c r="L1186" s="23"/>
    </row>
    <row r="1187" spans="1:12" ht="12.75" customHeight="1">
      <c r="A1187" s="31"/>
      <c r="B1187" s="58">
        <f>167*30</f>
        <v>5010</v>
      </c>
      <c r="C1187" s="83" t="s">
        <v>16</v>
      </c>
      <c r="D1187" s="84" t="s">
        <v>776</v>
      </c>
      <c r="E1187" s="83" t="s">
        <v>635</v>
      </c>
      <c r="F1187" s="64"/>
      <c r="G1187" s="71">
        <f t="shared" si="16"/>
        <v>322890</v>
      </c>
      <c r="H1187" s="68" t="s">
        <v>636</v>
      </c>
      <c r="I1187" s="18"/>
      <c r="J1187" s="23"/>
      <c r="K1187" s="23"/>
      <c r="L1187" s="23"/>
    </row>
    <row r="1188" spans="1:12" ht="12.75" customHeight="1">
      <c r="A1188" s="31"/>
      <c r="B1188" s="58">
        <f>167*30</f>
        <v>5010</v>
      </c>
      <c r="C1188" s="83" t="s">
        <v>16</v>
      </c>
      <c r="D1188" s="84" t="s">
        <v>776</v>
      </c>
      <c r="E1188" s="142" t="s">
        <v>733</v>
      </c>
      <c r="F1188" s="64"/>
      <c r="G1188" s="71">
        <f t="shared" si="16"/>
        <v>327900</v>
      </c>
      <c r="H1188" s="68" t="s">
        <v>731</v>
      </c>
      <c r="I1188" s="18"/>
      <c r="J1188" s="23"/>
      <c r="K1188" s="23"/>
      <c r="L1188" s="23"/>
    </row>
    <row r="1189" spans="1:12" ht="12.75" customHeight="1">
      <c r="A1189" s="31"/>
      <c r="B1189" s="58">
        <f>167*13</f>
        <v>2171</v>
      </c>
      <c r="C1189" s="83" t="s">
        <v>16</v>
      </c>
      <c r="D1189" s="84" t="s">
        <v>1025</v>
      </c>
      <c r="E1189" s="204" t="s">
        <v>734</v>
      </c>
      <c r="F1189" s="64"/>
      <c r="G1189" s="71">
        <f t="shared" si="16"/>
        <v>330071</v>
      </c>
      <c r="H1189" s="68" t="s">
        <v>1024</v>
      </c>
      <c r="I1189" s="18"/>
      <c r="J1189" s="23"/>
      <c r="K1189" s="23"/>
      <c r="L1189" s="23"/>
    </row>
    <row r="1190" spans="1:12" ht="12.75" customHeight="1">
      <c r="A1190" s="31"/>
      <c r="B1190" s="58"/>
      <c r="C1190" s="83" t="s">
        <v>16</v>
      </c>
      <c r="D1190" s="85" t="s">
        <v>992</v>
      </c>
      <c r="E1190" s="142" t="s">
        <v>928</v>
      </c>
      <c r="F1190" s="64"/>
      <c r="G1190" s="71">
        <f t="shared" si="16"/>
        <v>330071</v>
      </c>
      <c r="H1190" s="68" t="s">
        <v>995</v>
      </c>
      <c r="I1190" s="18"/>
      <c r="J1190" s="23"/>
      <c r="K1190" s="23"/>
      <c r="L1190" s="23"/>
    </row>
    <row r="1191" spans="1:12" ht="12.75" customHeight="1">
      <c r="A1191" s="31"/>
      <c r="B1191" s="58"/>
      <c r="C1191" s="83" t="s">
        <v>16</v>
      </c>
      <c r="D1191" s="85"/>
      <c r="E1191" s="142" t="s">
        <v>1218</v>
      </c>
      <c r="F1191" s="64"/>
      <c r="G1191" s="71">
        <f t="shared" si="16"/>
        <v>330071</v>
      </c>
      <c r="H1191" s="68" t="s">
        <v>1219</v>
      </c>
      <c r="I1191" s="18"/>
      <c r="J1191" s="23"/>
      <c r="K1191" s="23"/>
      <c r="L1191" s="23"/>
    </row>
    <row r="1192" spans="1:12" ht="12.75" customHeight="1" thickBot="1">
      <c r="A1192" s="31"/>
      <c r="B1192" s="58"/>
      <c r="C1192" s="83"/>
      <c r="D1192" s="85"/>
      <c r="E1192" s="142"/>
      <c r="F1192" s="64"/>
      <c r="G1192" s="71">
        <f t="shared" si="16"/>
        <v>330071</v>
      </c>
      <c r="H1192" s="68"/>
      <c r="I1192" s="18"/>
      <c r="J1192" s="23"/>
      <c r="K1192" s="23"/>
      <c r="L1192" s="23"/>
    </row>
    <row r="1193" spans="1:12" ht="12.75">
      <c r="A1193" s="31"/>
      <c r="B1193" s="251">
        <f>350*30</f>
        <v>10500</v>
      </c>
      <c r="C1193" s="86" t="s">
        <v>16</v>
      </c>
      <c r="D1193" s="252" t="s">
        <v>776</v>
      </c>
      <c r="E1193" s="87" t="s">
        <v>516</v>
      </c>
      <c r="F1193" s="64"/>
      <c r="G1193" s="71">
        <f t="shared" si="16"/>
        <v>340571</v>
      </c>
      <c r="H1193" s="28" t="s">
        <v>521</v>
      </c>
      <c r="I1193" s="18"/>
      <c r="J1193" s="23"/>
      <c r="K1193" s="23"/>
      <c r="L1193" s="23"/>
    </row>
    <row r="1194" spans="1:12" ht="13.5" thickBot="1">
      <c r="A1194" s="31"/>
      <c r="B1194" s="251"/>
      <c r="C1194" s="86" t="s">
        <v>16</v>
      </c>
      <c r="D1194" s="252"/>
      <c r="E1194" s="88" t="s">
        <v>128</v>
      </c>
      <c r="F1194" s="64"/>
      <c r="G1194" s="71">
        <f t="shared" si="16"/>
        <v>340571</v>
      </c>
      <c r="H1194" s="28"/>
      <c r="I1194" s="18"/>
      <c r="J1194" s="23"/>
      <c r="K1194" s="23"/>
      <c r="L1194" s="23"/>
    </row>
    <row r="1195" spans="1:12" ht="12.75">
      <c r="A1195" s="31"/>
      <c r="B1195" s="251">
        <f>350*30</f>
        <v>10500</v>
      </c>
      <c r="C1195" s="86" t="s">
        <v>16</v>
      </c>
      <c r="D1195" s="252" t="s">
        <v>776</v>
      </c>
      <c r="E1195" s="87" t="s">
        <v>256</v>
      </c>
      <c r="F1195" s="64"/>
      <c r="G1195" s="71">
        <f t="shared" si="16"/>
        <v>351071</v>
      </c>
      <c r="H1195" s="18" t="s">
        <v>345</v>
      </c>
      <c r="I1195" s="18"/>
      <c r="J1195" s="23"/>
      <c r="K1195" s="23"/>
      <c r="L1195" s="23"/>
    </row>
    <row r="1196" spans="1:12" ht="13.5" thickBot="1">
      <c r="A1196" s="31"/>
      <c r="B1196" s="251"/>
      <c r="C1196" s="86" t="s">
        <v>16</v>
      </c>
      <c r="D1196" s="252"/>
      <c r="E1196" s="88"/>
      <c r="F1196" s="64"/>
      <c r="G1196" s="71">
        <f t="shared" si="16"/>
        <v>351071</v>
      </c>
      <c r="H1196" s="28"/>
      <c r="I1196" s="18"/>
      <c r="J1196" s="23"/>
      <c r="K1196" s="23"/>
      <c r="L1196" s="23"/>
    </row>
    <row r="1197" spans="1:12" ht="12.75">
      <c r="A1197" s="31"/>
      <c r="B1197" s="251">
        <f>350*30</f>
        <v>10500</v>
      </c>
      <c r="C1197" s="86" t="s">
        <v>16</v>
      </c>
      <c r="D1197" s="252" t="s">
        <v>776</v>
      </c>
      <c r="E1197" s="87" t="s">
        <v>777</v>
      </c>
      <c r="F1197" s="64"/>
      <c r="G1197" s="71">
        <f t="shared" si="16"/>
        <v>361571</v>
      </c>
      <c r="I1197" s="18"/>
      <c r="J1197" s="23"/>
      <c r="K1197" s="23"/>
      <c r="L1197" s="23"/>
    </row>
    <row r="1198" spans="1:12" ht="15.75" thickBot="1">
      <c r="A1198" s="31"/>
      <c r="B1198" s="251"/>
      <c r="C1198" s="86" t="s">
        <v>16</v>
      </c>
      <c r="D1198" s="252"/>
      <c r="E1198" s="88"/>
      <c r="F1198" s="64"/>
      <c r="G1198" s="71">
        <f t="shared" si="16"/>
        <v>361571</v>
      </c>
      <c r="H1198" s="68" t="s">
        <v>633</v>
      </c>
      <c r="I1198" s="18"/>
      <c r="J1198" s="23"/>
      <c r="K1198" s="23"/>
      <c r="L1198" s="23"/>
    </row>
    <row r="1199" spans="1:12" ht="12.75">
      <c r="A1199" s="31"/>
      <c r="B1199" s="251">
        <f>350*30</f>
        <v>10500</v>
      </c>
      <c r="C1199" s="86" t="s">
        <v>16</v>
      </c>
      <c r="D1199" s="252" t="s">
        <v>776</v>
      </c>
      <c r="E1199" s="87" t="s">
        <v>778</v>
      </c>
      <c r="F1199" s="64"/>
      <c r="G1199" s="71">
        <f t="shared" si="16"/>
        <v>372071</v>
      </c>
      <c r="H1199" s="28" t="s">
        <v>357</v>
      </c>
      <c r="I1199" s="18"/>
      <c r="J1199" s="23"/>
      <c r="K1199" s="23"/>
      <c r="L1199" s="23"/>
    </row>
    <row r="1200" spans="1:12" ht="13.5" thickBot="1">
      <c r="A1200" s="31"/>
      <c r="B1200" s="251"/>
      <c r="C1200" s="86" t="s">
        <v>16</v>
      </c>
      <c r="D1200" s="252"/>
      <c r="E1200" s="88" t="s">
        <v>515</v>
      </c>
      <c r="F1200" s="64"/>
      <c r="G1200" s="71">
        <f t="shared" si="16"/>
        <v>372071</v>
      </c>
      <c r="H1200" s="66"/>
      <c r="I1200" s="18"/>
      <c r="J1200" s="23"/>
      <c r="K1200" s="23"/>
      <c r="L1200" s="23"/>
    </row>
    <row r="1201" spans="1:12" ht="12.75">
      <c r="A1201" s="31"/>
      <c r="B1201" s="251">
        <f>350*30</f>
        <v>10500</v>
      </c>
      <c r="C1201" s="86" t="s">
        <v>16</v>
      </c>
      <c r="D1201" s="252" t="s">
        <v>776</v>
      </c>
      <c r="E1201" s="192" t="s">
        <v>1093</v>
      </c>
      <c r="F1201" s="64"/>
      <c r="G1201" s="71">
        <f t="shared" si="16"/>
        <v>382571</v>
      </c>
      <c r="H1201" s="28" t="s">
        <v>1118</v>
      </c>
      <c r="I1201" s="18"/>
      <c r="J1201" s="23"/>
      <c r="K1201" s="23"/>
      <c r="L1201" s="23"/>
    </row>
    <row r="1202" spans="1:12" ht="13.5" thickBot="1">
      <c r="A1202" s="31"/>
      <c r="B1202" s="251"/>
      <c r="C1202" s="86" t="s">
        <v>16</v>
      </c>
      <c r="D1202" s="252"/>
      <c r="E1202" s="88"/>
      <c r="F1202" s="64"/>
      <c r="G1202" s="71">
        <f t="shared" si="16"/>
        <v>382571</v>
      </c>
      <c r="H1202" s="28"/>
      <c r="I1202" s="18"/>
      <c r="J1202" s="23"/>
      <c r="K1202" s="23"/>
      <c r="L1202" s="23"/>
    </row>
    <row r="1203" spans="1:12" ht="12.75">
      <c r="A1203" s="31"/>
      <c r="B1203" s="251">
        <f>350*30</f>
        <v>10500</v>
      </c>
      <c r="C1203" s="86" t="s">
        <v>16</v>
      </c>
      <c r="D1203" s="252" t="s">
        <v>776</v>
      </c>
      <c r="E1203" s="87" t="s">
        <v>294</v>
      </c>
      <c r="F1203" s="64"/>
      <c r="G1203" s="71">
        <f t="shared" si="16"/>
        <v>393071</v>
      </c>
      <c r="H1203" s="28"/>
      <c r="I1203" s="18"/>
      <c r="J1203" s="23"/>
      <c r="K1203" s="23"/>
      <c r="L1203" s="23"/>
    </row>
    <row r="1204" spans="1:12" ht="13.5" thickBot="1">
      <c r="A1204" s="31"/>
      <c r="B1204" s="251"/>
      <c r="C1204" s="86" t="s">
        <v>16</v>
      </c>
      <c r="D1204" s="252"/>
      <c r="E1204" s="88" t="s">
        <v>1094</v>
      </c>
      <c r="F1204" s="64"/>
      <c r="G1204" s="71">
        <f t="shared" si="16"/>
        <v>393071</v>
      </c>
      <c r="H1204" s="28" t="s">
        <v>1095</v>
      </c>
      <c r="I1204" s="18"/>
      <c r="J1204" s="23"/>
      <c r="K1204" s="23"/>
      <c r="L1204" s="23"/>
    </row>
    <row r="1205" spans="1:12" ht="12.75">
      <c r="A1205" s="31"/>
      <c r="B1205" s="58">
        <f>150*17</f>
        <v>2550</v>
      </c>
      <c r="C1205" s="120" t="s">
        <v>16</v>
      </c>
      <c r="D1205" s="97" t="s">
        <v>1088</v>
      </c>
      <c r="E1205" s="201" t="s">
        <v>260</v>
      </c>
      <c r="F1205" s="22"/>
      <c r="G1205" s="71">
        <f t="shared" si="16"/>
        <v>395621</v>
      </c>
      <c r="H1205" s="28" t="s">
        <v>1115</v>
      </c>
      <c r="I1205" s="18"/>
      <c r="J1205" s="23"/>
      <c r="K1205" s="23"/>
      <c r="L1205" s="23"/>
    </row>
    <row r="1206" spans="1:12" ht="12.75">
      <c r="A1206" s="31"/>
      <c r="B1206" s="58">
        <f>150*30</f>
        <v>4500</v>
      </c>
      <c r="C1206" s="120" t="s">
        <v>16</v>
      </c>
      <c r="D1206" s="97" t="s">
        <v>776</v>
      </c>
      <c r="E1206" s="124" t="s">
        <v>277</v>
      </c>
      <c r="F1206" s="22"/>
      <c r="G1206" s="71">
        <f t="shared" si="16"/>
        <v>400121</v>
      </c>
      <c r="H1206" s="28" t="s">
        <v>641</v>
      </c>
      <c r="I1206" s="18"/>
      <c r="J1206" s="23"/>
      <c r="K1206" s="23"/>
      <c r="L1206" s="23"/>
    </row>
    <row r="1207" spans="1:12" ht="12.75">
      <c r="A1207" s="31"/>
      <c r="B1207" s="58">
        <f>150*(30-23)</f>
        <v>1050</v>
      </c>
      <c r="C1207" s="120" t="s">
        <v>16</v>
      </c>
      <c r="D1207" s="97" t="s">
        <v>1208</v>
      </c>
      <c r="E1207" s="124" t="s">
        <v>240</v>
      </c>
      <c r="F1207" s="22"/>
      <c r="G1207" s="71">
        <f t="shared" si="16"/>
        <v>401171</v>
      </c>
      <c r="H1207" s="28" t="s">
        <v>1212</v>
      </c>
      <c r="I1207" s="18"/>
      <c r="J1207" s="23"/>
      <c r="K1207" s="23"/>
      <c r="L1207" s="23"/>
    </row>
    <row r="1208" spans="1:12" ht="12.75">
      <c r="A1208" s="31"/>
      <c r="B1208" s="58"/>
      <c r="C1208" s="120" t="s">
        <v>16</v>
      </c>
      <c r="D1208" s="97" t="s">
        <v>1211</v>
      </c>
      <c r="E1208" s="124" t="s">
        <v>1209</v>
      </c>
      <c r="F1208" s="22"/>
      <c r="G1208" s="71">
        <f t="shared" si="16"/>
        <v>401171</v>
      </c>
      <c r="H1208" s="28" t="s">
        <v>1210</v>
      </c>
      <c r="I1208" s="18"/>
      <c r="J1208" s="23"/>
      <c r="K1208" s="23"/>
      <c r="L1208" s="23"/>
    </row>
    <row r="1209" spans="1:12" ht="12.75">
      <c r="A1209" s="31"/>
      <c r="B1209" s="58"/>
      <c r="C1209" s="120"/>
      <c r="D1209" s="97"/>
      <c r="E1209" s="124"/>
      <c r="F1209" s="22"/>
      <c r="G1209" s="71">
        <f t="shared" si="16"/>
        <v>401171</v>
      </c>
      <c r="H1209" s="28"/>
      <c r="I1209" s="18"/>
      <c r="J1209" s="23"/>
      <c r="K1209" s="23"/>
      <c r="L1209" s="23"/>
    </row>
    <row r="1210" spans="1:12" ht="12.75">
      <c r="A1210" s="31"/>
      <c r="B1210" s="58">
        <f>150*30</f>
        <v>4500</v>
      </c>
      <c r="C1210" s="110" t="s">
        <v>16</v>
      </c>
      <c r="D1210" s="111" t="s">
        <v>776</v>
      </c>
      <c r="E1210" s="110" t="s">
        <v>248</v>
      </c>
      <c r="F1210" s="22"/>
      <c r="G1210" s="71">
        <f t="shared" si="16"/>
        <v>405671</v>
      </c>
      <c r="H1210" s="28"/>
      <c r="I1210" s="18"/>
      <c r="J1210" s="23"/>
      <c r="K1210" s="23"/>
      <c r="L1210" s="23"/>
    </row>
    <row r="1211" spans="1:12" ht="12.75">
      <c r="A1211" s="31"/>
      <c r="B1211" s="58">
        <f>150*30</f>
        <v>4500</v>
      </c>
      <c r="C1211" s="110" t="s">
        <v>16</v>
      </c>
      <c r="D1211" s="111" t="s">
        <v>776</v>
      </c>
      <c r="E1211" s="110" t="s">
        <v>346</v>
      </c>
      <c r="F1211" s="22"/>
      <c r="G1211" s="71">
        <f t="shared" si="16"/>
        <v>410171</v>
      </c>
      <c r="H1211" s="28" t="s">
        <v>347</v>
      </c>
      <c r="I1211" s="18"/>
      <c r="J1211" s="23"/>
      <c r="K1211" s="23"/>
      <c r="L1211" s="23"/>
    </row>
    <row r="1212" spans="1:12" ht="12.75">
      <c r="A1212" s="31"/>
      <c r="B1212" s="58">
        <f>150*(30-2)</f>
        <v>4200</v>
      </c>
      <c r="C1212" s="110" t="s">
        <v>16</v>
      </c>
      <c r="D1212" s="111" t="s">
        <v>823</v>
      </c>
      <c r="E1212" s="110" t="s">
        <v>824</v>
      </c>
      <c r="F1212" s="22"/>
      <c r="G1212" s="71">
        <f t="shared" si="16"/>
        <v>414371</v>
      </c>
      <c r="H1212" s="28" t="s">
        <v>825</v>
      </c>
      <c r="I1212" s="18"/>
      <c r="J1212" s="23"/>
      <c r="K1212" s="23"/>
      <c r="L1212" s="23"/>
    </row>
    <row r="1213" spans="1:12" ht="12.75">
      <c r="A1213" s="105"/>
      <c r="B1213" s="58">
        <f>200*30</f>
        <v>6000</v>
      </c>
      <c r="C1213" s="93" t="s">
        <v>16</v>
      </c>
      <c r="D1213" s="94" t="s">
        <v>776</v>
      </c>
      <c r="E1213" s="93" t="s">
        <v>123</v>
      </c>
      <c r="F1213" s="22"/>
      <c r="G1213" s="71">
        <f t="shared" si="16"/>
        <v>420371</v>
      </c>
      <c r="H1213" s="28"/>
      <c r="I1213" s="18"/>
      <c r="J1213" s="23"/>
      <c r="K1213" s="23"/>
      <c r="L1213" s="23"/>
    </row>
    <row r="1214" spans="1:12" ht="12.75">
      <c r="A1214" s="31"/>
      <c r="B1214" s="58">
        <f>250*30</f>
        <v>7500</v>
      </c>
      <c r="C1214" s="89" t="s">
        <v>16</v>
      </c>
      <c r="D1214" s="90" t="s">
        <v>776</v>
      </c>
      <c r="E1214" s="90" t="s">
        <v>163</v>
      </c>
      <c r="F1214" s="22"/>
      <c r="G1214" s="71">
        <f t="shared" si="16"/>
        <v>427871</v>
      </c>
      <c r="H1214" s="28" t="s">
        <v>285</v>
      </c>
      <c r="I1214" s="18"/>
      <c r="J1214" s="23"/>
      <c r="K1214" s="23"/>
      <c r="L1214" s="23"/>
    </row>
    <row r="1215" spans="1:12" ht="12.75">
      <c r="A1215" s="31"/>
      <c r="B1215" s="13"/>
      <c r="C1215" s="112" t="s">
        <v>16</v>
      </c>
      <c r="D1215" s="113"/>
      <c r="E1215" s="201" t="s">
        <v>121</v>
      </c>
      <c r="F1215" s="22"/>
      <c r="G1215" s="71">
        <f t="shared" si="16"/>
        <v>427871</v>
      </c>
      <c r="H1215" s="18"/>
      <c r="I1215" s="18"/>
      <c r="J1215" s="23"/>
      <c r="K1215" s="23"/>
      <c r="L1215" s="23"/>
    </row>
    <row r="1216" spans="1:12" ht="12.75">
      <c r="A1216" s="6"/>
      <c r="B1216" s="58">
        <v>5000</v>
      </c>
      <c r="C1216" s="112" t="s">
        <v>16</v>
      </c>
      <c r="D1216" s="113" t="s">
        <v>1270</v>
      </c>
      <c r="E1216" s="201" t="s">
        <v>280</v>
      </c>
      <c r="F1216" s="22"/>
      <c r="G1216" s="71">
        <f t="shared" si="16"/>
        <v>432871</v>
      </c>
      <c r="H1216" s="28" t="s">
        <v>1322</v>
      </c>
      <c r="I1216" s="18"/>
      <c r="J1216" s="23"/>
      <c r="K1216" s="23"/>
      <c r="L1216" s="23"/>
    </row>
    <row r="1217" spans="1:12" ht="12.75">
      <c r="A1217" s="6"/>
      <c r="B1217" s="58">
        <v>4000</v>
      </c>
      <c r="C1217" s="112" t="s">
        <v>16</v>
      </c>
      <c r="D1217" s="113" t="s">
        <v>776</v>
      </c>
      <c r="E1217" s="113" t="s">
        <v>255</v>
      </c>
      <c r="F1217" s="22"/>
      <c r="G1217" s="71">
        <f t="shared" si="16"/>
        <v>436871</v>
      </c>
      <c r="H1217" s="28" t="s">
        <v>350</v>
      </c>
      <c r="I1217" s="18"/>
      <c r="J1217" s="23"/>
      <c r="K1217" s="23"/>
      <c r="L1217" s="23"/>
    </row>
    <row r="1218" spans="1:12" ht="12.75">
      <c r="A1218" s="6"/>
      <c r="B1218" s="58">
        <v>5000</v>
      </c>
      <c r="C1218" s="112" t="s">
        <v>16</v>
      </c>
      <c r="D1218" s="113" t="s">
        <v>776</v>
      </c>
      <c r="E1218" s="113" t="s">
        <v>609</v>
      </c>
      <c r="F1218" s="22"/>
      <c r="G1218" s="71">
        <f t="shared" si="16"/>
        <v>441871</v>
      </c>
      <c r="H1218" s="28" t="s">
        <v>643</v>
      </c>
      <c r="I1218" s="18"/>
      <c r="J1218" s="23"/>
      <c r="K1218" s="23"/>
      <c r="L1218" s="23"/>
    </row>
    <row r="1219" spans="1:12" ht="12.75">
      <c r="A1219" s="6"/>
      <c r="B1219" s="58">
        <v>5000</v>
      </c>
      <c r="C1219" s="112" t="s">
        <v>16</v>
      </c>
      <c r="D1219" s="113" t="s">
        <v>776</v>
      </c>
      <c r="E1219" s="113" t="s">
        <v>645</v>
      </c>
      <c r="F1219" s="22"/>
      <c r="G1219" s="71">
        <f t="shared" si="16"/>
        <v>446871</v>
      </c>
      <c r="H1219" s="28" t="s">
        <v>644</v>
      </c>
      <c r="I1219" s="18"/>
      <c r="J1219" s="23"/>
      <c r="K1219" s="23"/>
      <c r="L1219" s="23"/>
    </row>
    <row r="1220" spans="1:12" ht="12.75">
      <c r="A1220" s="6"/>
      <c r="B1220" s="58">
        <f>167*(30-3)</f>
        <v>4509</v>
      </c>
      <c r="C1220" s="112" t="s">
        <v>16</v>
      </c>
      <c r="D1220" s="113" t="s">
        <v>776</v>
      </c>
      <c r="E1220" s="113" t="s">
        <v>1386</v>
      </c>
      <c r="F1220" s="22"/>
      <c r="G1220" s="71">
        <f t="shared" si="16"/>
        <v>451380</v>
      </c>
      <c r="H1220" s="28" t="s">
        <v>1387</v>
      </c>
      <c r="I1220" s="18"/>
      <c r="J1220" s="23"/>
      <c r="K1220" s="23"/>
      <c r="L1220" s="23"/>
    </row>
    <row r="1221" spans="1:12" ht="12.75">
      <c r="A1221" s="6"/>
      <c r="B1221" s="58">
        <f>167*(30-9)</f>
        <v>3507</v>
      </c>
      <c r="C1221" s="112" t="s">
        <v>16</v>
      </c>
      <c r="D1221" s="113" t="s">
        <v>986</v>
      </c>
      <c r="E1221" s="113" t="s">
        <v>988</v>
      </c>
      <c r="F1221" s="22"/>
      <c r="G1221" s="71">
        <f t="shared" si="16"/>
        <v>454887</v>
      </c>
      <c r="H1221" s="28" t="s">
        <v>989</v>
      </c>
      <c r="I1221" s="18"/>
      <c r="J1221" s="23"/>
      <c r="K1221" s="23"/>
      <c r="L1221" s="23"/>
    </row>
    <row r="1222" spans="1:12" ht="12.75">
      <c r="A1222" s="6"/>
      <c r="B1222" s="58">
        <f>167*(30-14)</f>
        <v>2672</v>
      </c>
      <c r="C1222" s="112" t="s">
        <v>16</v>
      </c>
      <c r="D1222" s="113" t="s">
        <v>1110</v>
      </c>
      <c r="E1222" s="113" t="s">
        <v>1268</v>
      </c>
      <c r="F1222" s="22"/>
      <c r="G1222" s="71">
        <f t="shared" si="16"/>
        <v>457559</v>
      </c>
      <c r="H1222" s="28" t="s">
        <v>1269</v>
      </c>
      <c r="I1222" s="18"/>
      <c r="J1222" s="23"/>
      <c r="K1222" s="23"/>
      <c r="L1222" s="23"/>
    </row>
    <row r="1223" spans="1:12" ht="12.75">
      <c r="A1223" s="6"/>
      <c r="B1223" s="58"/>
      <c r="C1223" s="112" t="s">
        <v>16</v>
      </c>
      <c r="D1223" s="113" t="s">
        <v>776</v>
      </c>
      <c r="E1223" s="113" t="s">
        <v>33</v>
      </c>
      <c r="F1223" s="22"/>
      <c r="G1223" s="71">
        <f t="shared" si="16"/>
        <v>457559</v>
      </c>
      <c r="H1223" s="28"/>
      <c r="I1223" s="18"/>
      <c r="J1223" s="23"/>
      <c r="K1223" s="23"/>
      <c r="L1223" s="23"/>
    </row>
    <row r="1224" spans="1:12" ht="12.75">
      <c r="A1224" s="6"/>
      <c r="B1224" s="58">
        <f>200*30</f>
        <v>6000</v>
      </c>
      <c r="C1224" s="121" t="s">
        <v>16</v>
      </c>
      <c r="D1224" s="122" t="s">
        <v>776</v>
      </c>
      <c r="E1224" s="121" t="s">
        <v>118</v>
      </c>
      <c r="F1224" s="22"/>
      <c r="G1224" s="71">
        <f t="shared" si="16"/>
        <v>463559</v>
      </c>
      <c r="H1224" s="28" t="s">
        <v>241</v>
      </c>
      <c r="I1224" s="18"/>
      <c r="J1224" s="23"/>
      <c r="K1224" s="23"/>
      <c r="L1224" s="23"/>
    </row>
    <row r="1225" spans="1:12" ht="12.75">
      <c r="A1225" s="6"/>
      <c r="B1225" s="58"/>
      <c r="C1225" s="121" t="s">
        <v>16</v>
      </c>
      <c r="D1225" s="122" t="s">
        <v>1207</v>
      </c>
      <c r="E1225" s="196" t="s">
        <v>240</v>
      </c>
      <c r="F1225" s="22"/>
      <c r="G1225" s="71">
        <f t="shared" si="16"/>
        <v>463559</v>
      </c>
      <c r="H1225" s="28"/>
      <c r="I1225" s="18"/>
      <c r="J1225" s="23"/>
      <c r="K1225" s="23"/>
      <c r="L1225" s="23"/>
    </row>
    <row r="1226" spans="1:12" ht="12.75">
      <c r="A1226" s="6"/>
      <c r="B1226" s="58">
        <f>200*4</f>
        <v>800</v>
      </c>
      <c r="C1226" s="121" t="s">
        <v>16</v>
      </c>
      <c r="D1226" s="122" t="s">
        <v>827</v>
      </c>
      <c r="E1226" s="196" t="s">
        <v>268</v>
      </c>
      <c r="F1226" s="22"/>
      <c r="G1226" s="71">
        <f t="shared" si="16"/>
        <v>464359</v>
      </c>
      <c r="H1226" s="28" t="s">
        <v>826</v>
      </c>
      <c r="I1226" s="18"/>
      <c r="J1226" s="23"/>
      <c r="K1226" s="23"/>
      <c r="L1226" s="23"/>
    </row>
    <row r="1227" spans="1:12" ht="12.75">
      <c r="A1227" s="6"/>
      <c r="B1227" s="58">
        <f aca="true" t="shared" si="17" ref="B1227:B1234">200*30</f>
        <v>6000</v>
      </c>
      <c r="C1227" s="121" t="s">
        <v>16</v>
      </c>
      <c r="D1227" s="122" t="s">
        <v>776</v>
      </c>
      <c r="E1227" s="121" t="s">
        <v>269</v>
      </c>
      <c r="F1227" s="22"/>
      <c r="G1227" s="71">
        <f t="shared" si="16"/>
        <v>470359</v>
      </c>
      <c r="H1227" s="28" t="s">
        <v>275</v>
      </c>
      <c r="I1227" s="18"/>
      <c r="J1227" s="23"/>
      <c r="K1227" s="23"/>
      <c r="L1227" s="23"/>
    </row>
    <row r="1228" spans="1:12" ht="12.75">
      <c r="A1228" s="6"/>
      <c r="B1228" s="58">
        <f t="shared" si="17"/>
        <v>6000</v>
      </c>
      <c r="C1228" s="121" t="s">
        <v>16</v>
      </c>
      <c r="D1228" s="122" t="s">
        <v>776</v>
      </c>
      <c r="E1228" s="121" t="s">
        <v>114</v>
      </c>
      <c r="F1228" s="22"/>
      <c r="G1228" s="71">
        <f t="shared" si="16"/>
        <v>476359</v>
      </c>
      <c r="H1228" s="28" t="s">
        <v>274</v>
      </c>
      <c r="I1228" s="18"/>
      <c r="J1228" s="23"/>
      <c r="K1228" s="23"/>
      <c r="L1228" s="23"/>
    </row>
    <row r="1229" spans="1:12" ht="12.75">
      <c r="A1229" s="6"/>
      <c r="B1229" s="58">
        <f t="shared" si="17"/>
        <v>6000</v>
      </c>
      <c r="C1229" s="121" t="s">
        <v>16</v>
      </c>
      <c r="D1229" s="122" t="s">
        <v>776</v>
      </c>
      <c r="E1229" s="121" t="s">
        <v>271</v>
      </c>
      <c r="F1229" s="22"/>
      <c r="G1229" s="71">
        <f t="shared" si="16"/>
        <v>482359</v>
      </c>
      <c r="H1229" s="28" t="s">
        <v>276</v>
      </c>
      <c r="I1229" s="18"/>
      <c r="J1229" s="23"/>
      <c r="K1229" s="23"/>
      <c r="L1229" s="23"/>
    </row>
    <row r="1230" spans="1:12" ht="12.75">
      <c r="A1230" s="6"/>
      <c r="B1230" s="58">
        <f>200*24</f>
        <v>4800</v>
      </c>
      <c r="C1230" s="121" t="s">
        <v>16</v>
      </c>
      <c r="D1230" s="122" t="s">
        <v>1207</v>
      </c>
      <c r="E1230" s="196" t="s">
        <v>140</v>
      </c>
      <c r="F1230" s="22"/>
      <c r="G1230" s="71">
        <f t="shared" si="16"/>
        <v>487159</v>
      </c>
      <c r="H1230" s="28" t="s">
        <v>313</v>
      </c>
      <c r="I1230" s="18"/>
      <c r="J1230" s="23"/>
      <c r="K1230" s="23"/>
      <c r="L1230" s="23"/>
    </row>
    <row r="1231" spans="1:12" ht="12.75">
      <c r="A1231" s="6"/>
      <c r="B1231" s="58">
        <f t="shared" si="17"/>
        <v>6000</v>
      </c>
      <c r="C1231" s="121" t="s">
        <v>16</v>
      </c>
      <c r="D1231" s="122" t="s">
        <v>776</v>
      </c>
      <c r="E1231" s="121" t="s">
        <v>137</v>
      </c>
      <c r="F1231" s="22"/>
      <c r="G1231" s="71">
        <f t="shared" si="16"/>
        <v>493159</v>
      </c>
      <c r="H1231" s="28" t="s">
        <v>313</v>
      </c>
      <c r="I1231" s="18"/>
      <c r="J1231" s="23"/>
      <c r="K1231" s="23"/>
      <c r="L1231" s="23"/>
    </row>
    <row r="1232" spans="1:12" ht="12.75">
      <c r="A1232" s="6"/>
      <c r="B1232" s="58">
        <f t="shared" si="17"/>
        <v>6000</v>
      </c>
      <c r="C1232" s="121" t="s">
        <v>16</v>
      </c>
      <c r="D1232" s="122" t="s">
        <v>776</v>
      </c>
      <c r="E1232" s="121" t="s">
        <v>436</v>
      </c>
      <c r="F1232" s="22"/>
      <c r="G1232" s="71">
        <f t="shared" si="16"/>
        <v>499159</v>
      </c>
      <c r="H1232" s="28" t="s">
        <v>651</v>
      </c>
      <c r="I1232" s="18"/>
      <c r="J1232" s="23"/>
      <c r="K1232" s="23"/>
      <c r="L1232" s="23"/>
    </row>
    <row r="1233" spans="1:12" ht="12.75">
      <c r="A1233" s="6"/>
      <c r="B1233" s="58">
        <f>200*24</f>
        <v>4800</v>
      </c>
      <c r="C1233" s="121" t="s">
        <v>16</v>
      </c>
      <c r="D1233" s="122" t="s">
        <v>1207</v>
      </c>
      <c r="E1233" s="196" t="s">
        <v>136</v>
      </c>
      <c r="F1233" s="22"/>
      <c r="G1233" s="71">
        <f t="shared" si="16"/>
        <v>503959</v>
      </c>
      <c r="H1233" s="28" t="s">
        <v>1323</v>
      </c>
      <c r="I1233" s="18"/>
      <c r="J1233" s="23"/>
      <c r="K1233" s="23"/>
      <c r="L1233" s="23"/>
    </row>
    <row r="1234" spans="1:12" ht="12.75">
      <c r="A1234" s="6"/>
      <c r="B1234" s="58">
        <f t="shared" si="17"/>
        <v>6000</v>
      </c>
      <c r="C1234" s="121" t="s">
        <v>16</v>
      </c>
      <c r="D1234" s="122" t="s">
        <v>776</v>
      </c>
      <c r="E1234" s="121" t="s">
        <v>150</v>
      </c>
      <c r="F1234" s="22"/>
      <c r="G1234" s="71">
        <f t="shared" si="16"/>
        <v>509959</v>
      </c>
      <c r="H1234" s="28" t="s">
        <v>528</v>
      </c>
      <c r="I1234" s="18"/>
      <c r="J1234" s="23"/>
      <c r="K1234" s="23"/>
      <c r="L1234" s="23"/>
    </row>
    <row r="1235" spans="1:12" ht="12.75">
      <c r="A1235" s="6"/>
      <c r="B1235" s="58">
        <f>200*(30-2)</f>
        <v>5600</v>
      </c>
      <c r="C1235" s="121" t="s">
        <v>16</v>
      </c>
      <c r="D1235" s="122" t="s">
        <v>823</v>
      </c>
      <c r="E1235" s="121" t="s">
        <v>991</v>
      </c>
      <c r="F1235" s="22"/>
      <c r="G1235" s="71">
        <f t="shared" si="16"/>
        <v>515559</v>
      </c>
      <c r="H1235" s="28" t="s">
        <v>990</v>
      </c>
      <c r="I1235" s="18"/>
      <c r="J1235" s="23"/>
      <c r="K1235" s="23"/>
      <c r="L1235" s="23"/>
    </row>
    <row r="1236" spans="1:12" ht="12.75">
      <c r="A1236" s="6"/>
      <c r="B1236" s="58">
        <f>200*(30-10)</f>
        <v>4000</v>
      </c>
      <c r="C1236" s="121" t="s">
        <v>16</v>
      </c>
      <c r="D1236" s="122" t="s">
        <v>992</v>
      </c>
      <c r="E1236" s="121" t="s">
        <v>603</v>
      </c>
      <c r="F1236" s="22"/>
      <c r="G1236" s="71">
        <f aca="true" t="shared" si="18" ref="G1236:G1279">G1235+B1236</f>
        <v>519559</v>
      </c>
      <c r="H1236" s="28" t="s">
        <v>996</v>
      </c>
      <c r="I1236" s="18"/>
      <c r="J1236" s="23"/>
      <c r="K1236" s="23"/>
      <c r="L1236" s="23"/>
    </row>
    <row r="1237" spans="1:12" ht="12.75">
      <c r="A1237" s="6"/>
      <c r="B1237" s="58">
        <f>200*(30-10)</f>
        <v>4000</v>
      </c>
      <c r="C1237" s="121" t="s">
        <v>16</v>
      </c>
      <c r="D1237" s="122" t="s">
        <v>992</v>
      </c>
      <c r="E1237" s="121" t="s">
        <v>317</v>
      </c>
      <c r="F1237" s="22"/>
      <c r="G1237" s="71">
        <f t="shared" si="18"/>
        <v>523559</v>
      </c>
      <c r="H1237" s="28" t="s">
        <v>997</v>
      </c>
      <c r="I1237" s="18"/>
      <c r="J1237" s="23"/>
      <c r="K1237" s="23"/>
      <c r="L1237" s="23"/>
    </row>
    <row r="1238" spans="1:12" ht="12.75">
      <c r="A1238" s="6"/>
      <c r="B1238" s="58">
        <f>200*(30-17)</f>
        <v>2600</v>
      </c>
      <c r="C1238" s="121" t="s">
        <v>16</v>
      </c>
      <c r="D1238" s="122" t="s">
        <v>1114</v>
      </c>
      <c r="E1238" s="121" t="s">
        <v>378</v>
      </c>
      <c r="F1238" s="22"/>
      <c r="G1238" s="71">
        <f t="shared" si="18"/>
        <v>526159</v>
      </c>
      <c r="H1238" s="28" t="s">
        <v>1112</v>
      </c>
      <c r="I1238" s="18"/>
      <c r="J1238" s="23"/>
      <c r="K1238" s="23"/>
      <c r="L1238" s="23"/>
    </row>
    <row r="1239" spans="1:12" ht="12.75">
      <c r="A1239" s="6"/>
      <c r="B1239" s="58">
        <f>200*(30-17)</f>
        <v>2600</v>
      </c>
      <c r="C1239" s="121" t="s">
        <v>16</v>
      </c>
      <c r="D1239" s="122" t="s">
        <v>1114</v>
      </c>
      <c r="E1239" s="121" t="s">
        <v>260</v>
      </c>
      <c r="F1239" s="22"/>
      <c r="G1239" s="71">
        <f t="shared" si="18"/>
        <v>528759</v>
      </c>
      <c r="H1239" s="28" t="s">
        <v>1113</v>
      </c>
      <c r="I1239" s="18"/>
      <c r="J1239" s="23"/>
      <c r="K1239" s="23"/>
      <c r="L1239" s="23"/>
    </row>
    <row r="1240" spans="1:12" ht="12.75">
      <c r="A1240" s="6"/>
      <c r="B1240" s="58"/>
      <c r="C1240" s="121" t="s">
        <v>16</v>
      </c>
      <c r="D1240" s="122" t="s">
        <v>1114</v>
      </c>
      <c r="E1240" s="121" t="s">
        <v>1111</v>
      </c>
      <c r="F1240" s="22"/>
      <c r="G1240" s="71">
        <f t="shared" si="18"/>
        <v>528759</v>
      </c>
      <c r="H1240" s="28"/>
      <c r="I1240" s="18"/>
      <c r="J1240" s="23"/>
      <c r="K1240" s="23"/>
      <c r="L1240" s="23"/>
    </row>
    <row r="1241" spans="1:12" ht="12.75">
      <c r="A1241" s="6"/>
      <c r="B1241" s="58"/>
      <c r="C1241" s="121" t="s">
        <v>16</v>
      </c>
      <c r="D1241" s="122" t="s">
        <v>1320</v>
      </c>
      <c r="E1241" s="121" t="s">
        <v>1319</v>
      </c>
      <c r="F1241" s="22"/>
      <c r="G1241" s="71">
        <f t="shared" si="18"/>
        <v>528759</v>
      </c>
      <c r="H1241" s="28" t="s">
        <v>1321</v>
      </c>
      <c r="I1241" s="18"/>
      <c r="J1241" s="23"/>
      <c r="K1241" s="23"/>
      <c r="L1241" s="23"/>
    </row>
    <row r="1242" spans="1:12" ht="12.75">
      <c r="A1242" s="6"/>
      <c r="B1242" s="58"/>
      <c r="C1242" s="121" t="s">
        <v>16</v>
      </c>
      <c r="D1242" s="122"/>
      <c r="E1242" s="121" t="s">
        <v>1318</v>
      </c>
      <c r="F1242" s="22"/>
      <c r="G1242" s="71">
        <f t="shared" si="18"/>
        <v>528759</v>
      </c>
      <c r="H1242" s="28"/>
      <c r="I1242" s="18"/>
      <c r="J1242" s="23"/>
      <c r="K1242" s="23"/>
      <c r="L1242" s="23"/>
    </row>
    <row r="1243" spans="1:12" ht="12.75">
      <c r="A1243" s="6"/>
      <c r="B1243" s="58">
        <f>250*1</f>
        <v>250</v>
      </c>
      <c r="C1243" s="121" t="s">
        <v>16</v>
      </c>
      <c r="D1243" s="122" t="s">
        <v>1762</v>
      </c>
      <c r="E1243" s="121" t="s">
        <v>758</v>
      </c>
      <c r="F1243" s="22"/>
      <c r="G1243" s="71">
        <f t="shared" si="18"/>
        <v>529009</v>
      </c>
      <c r="H1243" s="28"/>
      <c r="I1243" s="18"/>
      <c r="J1243" s="23"/>
      <c r="K1243" s="23"/>
      <c r="L1243" s="23"/>
    </row>
    <row r="1244" spans="1:12" ht="12.75">
      <c r="A1244" s="6"/>
      <c r="B1244" s="147">
        <f>250*17</f>
        <v>4250</v>
      </c>
      <c r="C1244" s="145" t="s">
        <v>16</v>
      </c>
      <c r="D1244" s="146" t="s">
        <v>1088</v>
      </c>
      <c r="E1244" s="194" t="s">
        <v>160</v>
      </c>
      <c r="F1244" s="22"/>
      <c r="G1244" s="71">
        <f t="shared" si="18"/>
        <v>533259</v>
      </c>
      <c r="H1244" s="28" t="s">
        <v>1089</v>
      </c>
      <c r="I1244" s="18"/>
      <c r="J1244" s="23"/>
      <c r="K1244" s="23"/>
      <c r="L1244" s="23"/>
    </row>
    <row r="1245" spans="1:12" ht="12.75">
      <c r="A1245" s="6"/>
      <c r="B1245" s="147">
        <f>200*30</f>
        <v>6000</v>
      </c>
      <c r="C1245" s="145" t="s">
        <v>16</v>
      </c>
      <c r="D1245" s="146" t="s">
        <v>776</v>
      </c>
      <c r="E1245" s="145" t="s">
        <v>282</v>
      </c>
      <c r="F1245" s="22"/>
      <c r="G1245" s="71">
        <f t="shared" si="18"/>
        <v>539259</v>
      </c>
      <c r="H1245" s="28" t="s">
        <v>283</v>
      </c>
      <c r="I1245" s="18"/>
      <c r="J1245" s="23"/>
      <c r="K1245" s="23"/>
      <c r="L1245" s="23"/>
    </row>
    <row r="1246" spans="1:12" ht="12.75">
      <c r="A1246" s="19"/>
      <c r="B1246" s="58">
        <f>250*16</f>
        <v>4000</v>
      </c>
      <c r="C1246" s="114" t="s">
        <v>16</v>
      </c>
      <c r="D1246" s="115" t="s">
        <v>1087</v>
      </c>
      <c r="E1246" s="194" t="s">
        <v>286</v>
      </c>
      <c r="F1246" s="22"/>
      <c r="G1246" s="71">
        <f t="shared" si="18"/>
        <v>543259</v>
      </c>
      <c r="H1246" s="28" t="s">
        <v>1116</v>
      </c>
      <c r="I1246" s="18"/>
      <c r="J1246" s="23"/>
      <c r="K1246" s="23"/>
      <c r="L1246" s="23"/>
    </row>
    <row r="1247" spans="1:12" ht="12.75">
      <c r="A1247" s="19"/>
      <c r="B1247" s="58"/>
      <c r="C1247" s="114" t="s">
        <v>16</v>
      </c>
      <c r="D1247" s="115" t="s">
        <v>986</v>
      </c>
      <c r="E1247" s="115" t="s">
        <v>953</v>
      </c>
      <c r="F1247" s="22"/>
      <c r="G1247" s="71">
        <f t="shared" si="18"/>
        <v>543259</v>
      </c>
      <c r="H1247" s="28"/>
      <c r="I1247" s="18"/>
      <c r="J1247" s="23"/>
      <c r="K1247" s="23"/>
      <c r="L1247" s="23"/>
    </row>
    <row r="1248" spans="1:12" ht="12.75">
      <c r="A1248" s="43"/>
      <c r="B1248" s="13">
        <f>200*17</f>
        <v>3400</v>
      </c>
      <c r="C1248" s="26" t="s">
        <v>16</v>
      </c>
      <c r="D1248" s="30" t="s">
        <v>1088</v>
      </c>
      <c r="E1248" s="194" t="s">
        <v>656</v>
      </c>
      <c r="F1248" s="22"/>
      <c r="G1248" s="71">
        <f t="shared" si="18"/>
        <v>546659</v>
      </c>
      <c r="H1248" s="18" t="s">
        <v>1117</v>
      </c>
      <c r="I1248" s="18"/>
      <c r="J1248" s="23"/>
      <c r="K1248" s="23"/>
      <c r="L1248" s="23"/>
    </row>
    <row r="1249" spans="1:12" ht="12.75">
      <c r="A1249" s="43"/>
      <c r="B1249" s="13">
        <f>200*3</f>
        <v>600</v>
      </c>
      <c r="C1249" s="26" t="s">
        <v>16</v>
      </c>
      <c r="D1249" s="30" t="s">
        <v>810</v>
      </c>
      <c r="E1249" s="194" t="s">
        <v>728</v>
      </c>
      <c r="F1249" s="22"/>
      <c r="G1249" s="71">
        <f t="shared" si="18"/>
        <v>547259</v>
      </c>
      <c r="H1249" s="18" t="s">
        <v>811</v>
      </c>
      <c r="I1249" s="18"/>
      <c r="J1249" s="23"/>
      <c r="K1249" s="23"/>
      <c r="L1249" s="23"/>
    </row>
    <row r="1250" spans="1:12" ht="12.75">
      <c r="A1250" s="31"/>
      <c r="B1250" s="58"/>
      <c r="C1250" s="26" t="s">
        <v>16</v>
      </c>
      <c r="D1250" s="213" t="s">
        <v>992</v>
      </c>
      <c r="E1250" s="30" t="s">
        <v>993</v>
      </c>
      <c r="F1250" s="22" t="s">
        <v>1096</v>
      </c>
      <c r="G1250" s="71">
        <f t="shared" si="18"/>
        <v>547259</v>
      </c>
      <c r="H1250" s="28" t="s">
        <v>994</v>
      </c>
      <c r="I1250" s="18"/>
      <c r="J1250" s="23"/>
      <c r="K1250" s="23"/>
      <c r="L1250" s="23"/>
    </row>
    <row r="1251" spans="1:12" ht="12.75">
      <c r="A1251" s="31"/>
      <c r="B1251" s="30"/>
      <c r="C1251" s="26" t="s">
        <v>16</v>
      </c>
      <c r="D1251" s="30" t="s">
        <v>1110</v>
      </c>
      <c r="E1251" s="7" t="s">
        <v>734</v>
      </c>
      <c r="F1251" s="22"/>
      <c r="G1251" s="71">
        <f t="shared" si="18"/>
        <v>547259</v>
      </c>
      <c r="H1251" s="18" t="s">
        <v>1330</v>
      </c>
      <c r="I1251" s="18"/>
      <c r="J1251" s="23"/>
      <c r="K1251" s="23"/>
      <c r="L1251" s="23"/>
    </row>
    <row r="1252" spans="1:12" ht="12.75">
      <c r="A1252" s="31"/>
      <c r="B1252" s="30"/>
      <c r="C1252" s="26"/>
      <c r="D1252" s="30"/>
      <c r="E1252" s="7"/>
      <c r="F1252" s="22"/>
      <c r="G1252" s="71">
        <f t="shared" si="18"/>
        <v>547259</v>
      </c>
      <c r="H1252" s="18"/>
      <c r="I1252" s="18"/>
      <c r="J1252" s="23"/>
      <c r="K1252" s="23"/>
      <c r="L1252" s="23"/>
    </row>
    <row r="1253" spans="1:12" ht="12.75">
      <c r="A1253" s="43" t="s">
        <v>780</v>
      </c>
      <c r="B1253" s="13">
        <v>90</v>
      </c>
      <c r="C1253" s="26" t="s">
        <v>149</v>
      </c>
      <c r="D1253" s="30" t="s">
        <v>874</v>
      </c>
      <c r="E1253" s="7"/>
      <c r="F1253" s="22"/>
      <c r="G1253" s="71">
        <f t="shared" si="18"/>
        <v>547349</v>
      </c>
      <c r="H1253" s="18"/>
      <c r="I1253" s="18"/>
      <c r="J1253" s="23"/>
      <c r="K1253" s="23"/>
      <c r="L1253" s="23"/>
    </row>
    <row r="1254" spans="1:12" ht="12.75">
      <c r="A1254" s="31" t="s">
        <v>804</v>
      </c>
      <c r="B1254" s="30">
        <v>1500</v>
      </c>
      <c r="C1254" s="26" t="s">
        <v>751</v>
      </c>
      <c r="D1254" s="195" t="s">
        <v>821</v>
      </c>
      <c r="E1254" s="7" t="s">
        <v>991</v>
      </c>
      <c r="F1254" s="22"/>
      <c r="G1254" s="71">
        <f t="shared" si="18"/>
        <v>548849</v>
      </c>
      <c r="H1254" s="7" t="s">
        <v>822</v>
      </c>
      <c r="I1254" s="18"/>
      <c r="J1254" s="23"/>
      <c r="K1254" s="23"/>
      <c r="L1254" s="23"/>
    </row>
    <row r="1255" spans="1:12" ht="12.75">
      <c r="A1255" s="31" t="s">
        <v>804</v>
      </c>
      <c r="B1255" s="30">
        <v>8010</v>
      </c>
      <c r="C1255" s="26" t="s">
        <v>147</v>
      </c>
      <c r="D1255" s="197" t="s">
        <v>854</v>
      </c>
      <c r="E1255" s="24" t="s">
        <v>413</v>
      </c>
      <c r="F1255" s="22"/>
      <c r="G1255" s="71">
        <f t="shared" si="18"/>
        <v>556859</v>
      </c>
      <c r="H1255" s="18"/>
      <c r="I1255" s="18"/>
      <c r="J1255" s="23"/>
      <c r="K1255" s="23"/>
      <c r="L1255" s="23"/>
    </row>
    <row r="1256" spans="1:12" ht="12.75">
      <c r="A1256" s="31" t="s">
        <v>808</v>
      </c>
      <c r="B1256" s="30">
        <f>1000+250</f>
        <v>1250</v>
      </c>
      <c r="C1256" s="26" t="s">
        <v>147</v>
      </c>
      <c r="D1256" s="197" t="s">
        <v>868</v>
      </c>
      <c r="E1256" s="24" t="s">
        <v>163</v>
      </c>
      <c r="F1256" s="22"/>
      <c r="G1256" s="71">
        <f t="shared" si="18"/>
        <v>558109</v>
      </c>
      <c r="H1256" s="18"/>
      <c r="I1256" s="18"/>
      <c r="J1256" s="23"/>
      <c r="K1256" s="23"/>
      <c r="L1256" s="23"/>
    </row>
    <row r="1257" spans="1:12" ht="12.75">
      <c r="A1257" s="31" t="s">
        <v>808</v>
      </c>
      <c r="B1257" s="30">
        <v>800</v>
      </c>
      <c r="C1257" s="26" t="s">
        <v>80</v>
      </c>
      <c r="D1257" s="197"/>
      <c r="E1257" s="24" t="s">
        <v>163</v>
      </c>
      <c r="F1257" s="22"/>
      <c r="G1257" s="71">
        <f t="shared" si="18"/>
        <v>558909</v>
      </c>
      <c r="H1257" s="18"/>
      <c r="I1257" s="18"/>
      <c r="J1257" s="23"/>
      <c r="K1257" s="23"/>
      <c r="L1257" s="23"/>
    </row>
    <row r="1258" spans="1:12" ht="12.75">
      <c r="A1258" s="224">
        <v>41218</v>
      </c>
      <c r="B1258" s="30">
        <v>594</v>
      </c>
      <c r="C1258" s="26" t="s">
        <v>80</v>
      </c>
      <c r="D1258" s="197" t="s">
        <v>1172</v>
      </c>
      <c r="E1258" s="24" t="s">
        <v>692</v>
      </c>
      <c r="F1258" s="22"/>
      <c r="G1258" s="71">
        <f t="shared" si="18"/>
        <v>559503</v>
      </c>
      <c r="H1258" s="18"/>
      <c r="I1258" s="18"/>
      <c r="J1258" s="23"/>
      <c r="K1258" s="23"/>
      <c r="L1258" s="23"/>
    </row>
    <row r="1259" spans="1:12" ht="12.75">
      <c r="A1259" s="224">
        <v>41219</v>
      </c>
      <c r="B1259" s="30">
        <v>537</v>
      </c>
      <c r="C1259" s="26" t="s">
        <v>80</v>
      </c>
      <c r="D1259" s="197" t="s">
        <v>1173</v>
      </c>
      <c r="E1259" s="24" t="s">
        <v>692</v>
      </c>
      <c r="F1259" s="22"/>
      <c r="G1259" s="71">
        <f t="shared" si="18"/>
        <v>560040</v>
      </c>
      <c r="H1259" s="18"/>
      <c r="I1259" s="18"/>
      <c r="J1259" s="23"/>
      <c r="K1259" s="23"/>
      <c r="L1259" s="23"/>
    </row>
    <row r="1260" spans="1:12" ht="12.75">
      <c r="A1260" s="224">
        <v>41219</v>
      </c>
      <c r="B1260" s="30">
        <v>321</v>
      </c>
      <c r="C1260" s="26" t="s">
        <v>80</v>
      </c>
      <c r="D1260" s="197" t="s">
        <v>1174</v>
      </c>
      <c r="E1260" s="24" t="s">
        <v>692</v>
      </c>
      <c r="F1260" s="22"/>
      <c r="G1260" s="71">
        <f t="shared" si="18"/>
        <v>560361</v>
      </c>
      <c r="H1260" s="18"/>
      <c r="I1260" s="18"/>
      <c r="J1260" s="23"/>
      <c r="K1260" s="23"/>
      <c r="L1260" s="23"/>
    </row>
    <row r="1261" spans="1:12" ht="12.75">
      <c r="A1261" s="31" t="s">
        <v>819</v>
      </c>
      <c r="B1261" s="30">
        <v>13000</v>
      </c>
      <c r="C1261" s="26" t="s">
        <v>147</v>
      </c>
      <c r="D1261" s="30" t="s">
        <v>836</v>
      </c>
      <c r="E1261" s="7" t="s">
        <v>692</v>
      </c>
      <c r="F1261" s="22"/>
      <c r="G1261" s="71">
        <f t="shared" si="18"/>
        <v>573361</v>
      </c>
      <c r="H1261" s="18"/>
      <c r="I1261" s="18"/>
      <c r="J1261" s="23"/>
      <c r="K1261" s="23"/>
      <c r="L1261" s="23"/>
    </row>
    <row r="1262" spans="1:12" ht="12.75">
      <c r="A1262" s="31" t="s">
        <v>819</v>
      </c>
      <c r="B1262" s="30">
        <v>1500</v>
      </c>
      <c r="C1262" s="26" t="s">
        <v>147</v>
      </c>
      <c r="D1262" s="30" t="s">
        <v>895</v>
      </c>
      <c r="E1262" s="7" t="s">
        <v>692</v>
      </c>
      <c r="F1262" s="22"/>
      <c r="G1262" s="71">
        <f t="shared" si="18"/>
        <v>574861</v>
      </c>
      <c r="H1262" s="18"/>
      <c r="I1262" s="18"/>
      <c r="J1262" s="23"/>
      <c r="K1262" s="23"/>
      <c r="L1262" s="23"/>
    </row>
    <row r="1263" spans="1:12" ht="12.75">
      <c r="A1263" s="31" t="s">
        <v>28</v>
      </c>
      <c r="B1263" s="30">
        <v>10000</v>
      </c>
      <c r="C1263" s="26" t="s">
        <v>147</v>
      </c>
      <c r="D1263" s="30" t="s">
        <v>896</v>
      </c>
      <c r="E1263" s="24" t="s">
        <v>603</v>
      </c>
      <c r="F1263" s="22"/>
      <c r="G1263" s="71">
        <f t="shared" si="18"/>
        <v>584861</v>
      </c>
      <c r="H1263" s="18"/>
      <c r="I1263" s="18"/>
      <c r="J1263" s="23"/>
      <c r="K1263" s="23"/>
      <c r="L1263" s="23"/>
    </row>
    <row r="1264" spans="1:12" ht="12.75">
      <c r="A1264" s="31" t="s">
        <v>28</v>
      </c>
      <c r="B1264" s="30">
        <v>6500</v>
      </c>
      <c r="C1264" s="26" t="s">
        <v>147</v>
      </c>
      <c r="D1264" s="30" t="s">
        <v>650</v>
      </c>
      <c r="E1264" s="7" t="s">
        <v>271</v>
      </c>
      <c r="F1264" s="22"/>
      <c r="G1264" s="71">
        <f t="shared" si="18"/>
        <v>591361</v>
      </c>
      <c r="H1264" s="18"/>
      <c r="I1264" s="18"/>
      <c r="J1264" s="23"/>
      <c r="K1264" s="23"/>
      <c r="L1264" s="23"/>
    </row>
    <row r="1265" spans="1:12" ht="12.75">
      <c r="A1265" s="31" t="s">
        <v>44</v>
      </c>
      <c r="B1265" s="30">
        <v>1280</v>
      </c>
      <c r="C1265" s="26" t="s">
        <v>147</v>
      </c>
      <c r="D1265" s="30" t="s">
        <v>949</v>
      </c>
      <c r="E1265" s="7" t="s">
        <v>311</v>
      </c>
      <c r="F1265" s="22"/>
      <c r="G1265" s="71">
        <f t="shared" si="18"/>
        <v>592641</v>
      </c>
      <c r="H1265" s="18"/>
      <c r="I1265" s="18"/>
      <c r="J1265" s="23"/>
      <c r="K1265" s="23"/>
      <c r="L1265" s="23"/>
    </row>
    <row r="1266" spans="1:12" ht="12.75">
      <c r="A1266" s="31" t="s">
        <v>44</v>
      </c>
      <c r="B1266" s="30">
        <v>2150</v>
      </c>
      <c r="C1266" s="26" t="s">
        <v>510</v>
      </c>
      <c r="D1266" s="30" t="s">
        <v>1213</v>
      </c>
      <c r="E1266" s="7" t="s">
        <v>286</v>
      </c>
      <c r="F1266" s="22"/>
      <c r="G1266" s="71">
        <f t="shared" si="18"/>
        <v>594791</v>
      </c>
      <c r="H1266" s="18"/>
      <c r="I1266" s="18"/>
      <c r="J1266" s="23"/>
      <c r="K1266" s="23"/>
      <c r="L1266" s="23"/>
    </row>
    <row r="1267" spans="1:12" ht="12.75">
      <c r="A1267" s="31" t="s">
        <v>923</v>
      </c>
      <c r="B1267" s="30">
        <v>22030</v>
      </c>
      <c r="C1267" s="26" t="s">
        <v>147</v>
      </c>
      <c r="D1267" s="30" t="s">
        <v>927</v>
      </c>
      <c r="E1267" s="7" t="s">
        <v>603</v>
      </c>
      <c r="F1267" s="22"/>
      <c r="G1267" s="71">
        <f t="shared" si="18"/>
        <v>616821</v>
      </c>
      <c r="H1267" s="18"/>
      <c r="I1267" s="18"/>
      <c r="J1267" s="23"/>
      <c r="K1267" s="23"/>
      <c r="L1267" s="23"/>
    </row>
    <row r="1268" spans="1:12" ht="12.75">
      <c r="A1268" s="31" t="s">
        <v>923</v>
      </c>
      <c r="B1268" s="30">
        <v>2000</v>
      </c>
      <c r="C1268" s="26" t="s">
        <v>510</v>
      </c>
      <c r="D1268" s="30" t="s">
        <v>998</v>
      </c>
      <c r="E1268" s="24" t="s">
        <v>413</v>
      </c>
      <c r="F1268" s="22"/>
      <c r="G1268" s="71">
        <f t="shared" si="18"/>
        <v>618821</v>
      </c>
      <c r="H1268" s="18"/>
      <c r="I1268" s="18"/>
      <c r="J1268" s="23"/>
      <c r="K1268" s="23"/>
      <c r="L1268" s="23"/>
    </row>
    <row r="1269" spans="1:12" ht="12.75">
      <c r="A1269" s="31" t="s">
        <v>925</v>
      </c>
      <c r="B1269" s="30">
        <v>14230</v>
      </c>
      <c r="C1269" s="26" t="s">
        <v>510</v>
      </c>
      <c r="D1269" s="30" t="s">
        <v>999</v>
      </c>
      <c r="E1269" s="24" t="s">
        <v>413</v>
      </c>
      <c r="F1269" s="22"/>
      <c r="G1269" s="71">
        <f t="shared" si="18"/>
        <v>633051</v>
      </c>
      <c r="H1269" s="18"/>
      <c r="I1269" s="18"/>
      <c r="J1269" s="23"/>
      <c r="K1269" s="23"/>
      <c r="L1269" s="23"/>
    </row>
    <row r="1270" spans="1:12" ht="12.75">
      <c r="A1270" s="31" t="s">
        <v>925</v>
      </c>
      <c r="B1270" s="30">
        <v>19825</v>
      </c>
      <c r="C1270" s="26" t="s">
        <v>147</v>
      </c>
      <c r="D1270" s="30" t="s">
        <v>1054</v>
      </c>
      <c r="E1270" s="24" t="s">
        <v>378</v>
      </c>
      <c r="F1270" s="22"/>
      <c r="G1270" s="71">
        <f t="shared" si="18"/>
        <v>652876</v>
      </c>
      <c r="H1270" s="28" t="s">
        <v>1119</v>
      </c>
      <c r="I1270" s="18"/>
      <c r="J1270" s="23"/>
      <c r="K1270" s="23"/>
      <c r="L1270" s="23"/>
    </row>
    <row r="1271" spans="1:12" ht="12.75">
      <c r="A1271" s="31" t="s">
        <v>1018</v>
      </c>
      <c r="B1271" s="30">
        <v>15000</v>
      </c>
      <c r="C1271" s="26" t="s">
        <v>147</v>
      </c>
      <c r="D1271" s="30" t="s">
        <v>1092</v>
      </c>
      <c r="E1271" s="7" t="s">
        <v>758</v>
      </c>
      <c r="F1271" s="22"/>
      <c r="G1271" s="71">
        <f t="shared" si="18"/>
        <v>667876</v>
      </c>
      <c r="H1271" s="18"/>
      <c r="I1271" s="18"/>
      <c r="J1271" s="23"/>
      <c r="K1271" s="23"/>
      <c r="L1271" s="23"/>
    </row>
    <row r="1272" spans="1:12" ht="12.75">
      <c r="A1272" s="31" t="s">
        <v>1026</v>
      </c>
      <c r="B1272" s="30">
        <v>10000</v>
      </c>
      <c r="C1272" s="26" t="s">
        <v>147</v>
      </c>
      <c r="D1272" s="30" t="s">
        <v>1027</v>
      </c>
      <c r="E1272" s="7" t="s">
        <v>160</v>
      </c>
      <c r="F1272" s="22"/>
      <c r="G1272" s="71">
        <f t="shared" si="18"/>
        <v>677876</v>
      </c>
      <c r="H1272" s="18"/>
      <c r="I1272" s="18"/>
      <c r="J1272" s="23"/>
      <c r="K1272" s="23"/>
      <c r="L1272" s="23"/>
    </row>
    <row r="1273" spans="1:12" ht="12.75">
      <c r="A1273" s="31" t="s">
        <v>1041</v>
      </c>
      <c r="B1273" s="30">
        <v>1600</v>
      </c>
      <c r="C1273" s="26" t="s">
        <v>1085</v>
      </c>
      <c r="D1273" s="30" t="s">
        <v>1086</v>
      </c>
      <c r="E1273" s="24" t="s">
        <v>123</v>
      </c>
      <c r="F1273" s="22"/>
      <c r="G1273" s="71">
        <f t="shared" si="18"/>
        <v>679476</v>
      </c>
      <c r="H1273" s="18"/>
      <c r="I1273" s="18"/>
      <c r="J1273" s="23"/>
      <c r="K1273" s="23"/>
      <c r="L1273" s="23"/>
    </row>
    <row r="1274" spans="1:12" ht="12.75">
      <c r="A1274" s="31" t="s">
        <v>1176</v>
      </c>
      <c r="B1274" s="30">
        <f>350+360</f>
        <v>710</v>
      </c>
      <c r="C1274" s="26" t="s">
        <v>147</v>
      </c>
      <c r="D1274" s="30" t="s">
        <v>1561</v>
      </c>
      <c r="E1274" s="24" t="s">
        <v>160</v>
      </c>
      <c r="F1274" s="22"/>
      <c r="G1274" s="71">
        <f t="shared" si="18"/>
        <v>680186</v>
      </c>
      <c r="H1274" s="18"/>
      <c r="I1274" s="18"/>
      <c r="J1274" s="23"/>
      <c r="K1274" s="23"/>
      <c r="L1274" s="23"/>
    </row>
    <row r="1275" spans="1:12" ht="12.75">
      <c r="A1275" s="31" t="s">
        <v>1181</v>
      </c>
      <c r="B1275" s="30">
        <v>1000</v>
      </c>
      <c r="C1275" s="26" t="s">
        <v>147</v>
      </c>
      <c r="D1275" s="30" t="s">
        <v>1562</v>
      </c>
      <c r="E1275" s="24" t="s">
        <v>160</v>
      </c>
      <c r="F1275" s="22"/>
      <c r="G1275" s="71">
        <f t="shared" si="18"/>
        <v>681186</v>
      </c>
      <c r="H1275" s="18"/>
      <c r="I1275" s="18"/>
      <c r="J1275" s="23"/>
      <c r="K1275" s="23"/>
      <c r="L1275" s="23"/>
    </row>
    <row r="1276" spans="1:12" ht="12.75">
      <c r="A1276" s="31" t="s">
        <v>1220</v>
      </c>
      <c r="B1276" s="30">
        <v>6000</v>
      </c>
      <c r="C1276" s="26" t="s">
        <v>147</v>
      </c>
      <c r="D1276" s="30" t="s">
        <v>1221</v>
      </c>
      <c r="E1276" s="7" t="s">
        <v>160</v>
      </c>
      <c r="F1276" s="22"/>
      <c r="G1276" s="71">
        <f t="shared" si="18"/>
        <v>687186</v>
      </c>
      <c r="H1276" s="18"/>
      <c r="I1276" s="18"/>
      <c r="J1276" s="23"/>
      <c r="K1276" s="23"/>
      <c r="L1276" s="23"/>
    </row>
    <row r="1277" spans="1:12" ht="12.75">
      <c r="A1277" s="31" t="s">
        <v>1220</v>
      </c>
      <c r="B1277" s="30">
        <v>800</v>
      </c>
      <c r="C1277" s="26" t="s">
        <v>80</v>
      </c>
      <c r="D1277" s="30" t="s">
        <v>219</v>
      </c>
      <c r="E1277" s="7" t="s">
        <v>160</v>
      </c>
      <c r="F1277" s="22"/>
      <c r="G1277" s="71">
        <f t="shared" si="18"/>
        <v>687986</v>
      </c>
      <c r="H1277" s="18"/>
      <c r="I1277" s="18"/>
      <c r="J1277" s="23"/>
      <c r="K1277" s="23"/>
      <c r="L1277" s="23"/>
    </row>
    <row r="1278" spans="1:12" ht="12.75">
      <c r="A1278" s="31" t="s">
        <v>1220</v>
      </c>
      <c r="B1278" s="30">
        <v>7100</v>
      </c>
      <c r="C1278" s="26" t="s">
        <v>147</v>
      </c>
      <c r="D1278" s="67" t="s">
        <v>1249</v>
      </c>
      <c r="E1278" s="7" t="s">
        <v>1248</v>
      </c>
      <c r="F1278" s="22"/>
      <c r="G1278" s="71">
        <f t="shared" si="18"/>
        <v>695086</v>
      </c>
      <c r="H1278" s="18"/>
      <c r="I1278" s="18"/>
      <c r="J1278" s="23"/>
      <c r="K1278" s="23"/>
      <c r="L1278" s="23"/>
    </row>
    <row r="1279" spans="1:12" ht="12.75">
      <c r="A1279" s="31" t="s">
        <v>1224</v>
      </c>
      <c r="B1279" s="30">
        <f>5716+3730</f>
        <v>9446</v>
      </c>
      <c r="C1279" s="26" t="s">
        <v>149</v>
      </c>
      <c r="D1279" s="30" t="s">
        <v>1263</v>
      </c>
      <c r="E1279" s="7" t="s">
        <v>413</v>
      </c>
      <c r="F1279" s="22"/>
      <c r="G1279" s="71">
        <f t="shared" si="18"/>
        <v>704532</v>
      </c>
      <c r="H1279" s="18"/>
      <c r="I1279" s="18"/>
      <c r="J1279" s="23"/>
      <c r="K1279" s="23"/>
      <c r="L1279" s="23"/>
    </row>
    <row r="1280" spans="1:12" ht="12.75">
      <c r="A1280" s="31"/>
      <c r="B1280" s="188">
        <v>15000</v>
      </c>
      <c r="C1280" s="26" t="s">
        <v>1028</v>
      </c>
      <c r="D1280" s="30" t="s">
        <v>1097</v>
      </c>
      <c r="E1280" s="7" t="s">
        <v>758</v>
      </c>
      <c r="F1280" s="22"/>
      <c r="G1280" s="71">
        <f aca="true" t="shared" si="19" ref="G1280:G1373">G1279+B1280</f>
        <v>719532</v>
      </c>
      <c r="H1280" s="18"/>
      <c r="I1280" s="18"/>
      <c r="J1280" s="23"/>
      <c r="K1280" s="23"/>
      <c r="L1280" s="23"/>
    </row>
    <row r="1281" spans="1:12" ht="12.75">
      <c r="A1281" s="31" t="s">
        <v>1224</v>
      </c>
      <c r="B1281" s="30">
        <v>5000</v>
      </c>
      <c r="C1281" s="26" t="s">
        <v>147</v>
      </c>
      <c r="D1281" s="30" t="s">
        <v>1374</v>
      </c>
      <c r="E1281" s="7" t="s">
        <v>160</v>
      </c>
      <c r="F1281" s="22"/>
      <c r="G1281" s="71">
        <f t="shared" si="19"/>
        <v>724532</v>
      </c>
      <c r="H1281" s="18"/>
      <c r="I1281" s="18"/>
      <c r="J1281" s="23"/>
      <c r="K1281" s="23"/>
      <c r="L1281" s="23"/>
    </row>
    <row r="1282" spans="1:12" ht="12.75">
      <c r="A1282" s="31" t="s">
        <v>1224</v>
      </c>
      <c r="B1282" s="30">
        <v>1000</v>
      </c>
      <c r="C1282" s="26" t="s">
        <v>147</v>
      </c>
      <c r="D1282" s="30" t="s">
        <v>1375</v>
      </c>
      <c r="E1282" s="7" t="s">
        <v>160</v>
      </c>
      <c r="F1282" s="22"/>
      <c r="G1282" s="71">
        <f t="shared" si="19"/>
        <v>725532</v>
      </c>
      <c r="H1282" s="18"/>
      <c r="I1282" s="18"/>
      <c r="J1282" s="23"/>
      <c r="K1282" s="23"/>
      <c r="L1282" s="23"/>
    </row>
    <row r="1283" spans="1:12" ht="12.75">
      <c r="A1283" s="31" t="s">
        <v>1224</v>
      </c>
      <c r="B1283" s="30">
        <v>4690</v>
      </c>
      <c r="C1283" s="26" t="s">
        <v>80</v>
      </c>
      <c r="D1283" s="30" t="s">
        <v>1393</v>
      </c>
      <c r="E1283" s="7"/>
      <c r="F1283" s="22"/>
      <c r="G1283" s="71">
        <f t="shared" si="19"/>
        <v>730222</v>
      </c>
      <c r="H1283" s="18"/>
      <c r="I1283" s="18"/>
      <c r="J1283" s="23"/>
      <c r="K1283" s="23"/>
      <c r="L1283" s="23"/>
    </row>
    <row r="1284" spans="1:12" ht="12.75">
      <c r="A1284" s="31"/>
      <c r="B1284" s="30"/>
      <c r="C1284" s="26"/>
      <c r="D1284" s="30"/>
      <c r="E1284" s="7"/>
      <c r="F1284" s="22"/>
      <c r="G1284" s="71">
        <f t="shared" si="19"/>
        <v>730222</v>
      </c>
      <c r="H1284" s="18"/>
      <c r="I1284" s="18"/>
      <c r="J1284" s="23"/>
      <c r="K1284" s="23"/>
      <c r="L1284" s="23"/>
    </row>
    <row r="1285" spans="1:12" ht="12.75">
      <c r="A1285" s="31" t="s">
        <v>1324</v>
      </c>
      <c r="B1285" s="30"/>
      <c r="C1285" s="26"/>
      <c r="D1285" s="30"/>
      <c r="E1285" s="7"/>
      <c r="F1285" s="22"/>
      <c r="G1285" s="71">
        <f t="shared" si="19"/>
        <v>730222</v>
      </c>
      <c r="H1285" s="18"/>
      <c r="I1285" s="18"/>
      <c r="J1285" s="23"/>
      <c r="K1285" s="23"/>
      <c r="L1285" s="23"/>
    </row>
    <row r="1286" spans="1:12" ht="12.75">
      <c r="A1286" s="31"/>
      <c r="B1286" s="58">
        <f>167*31</f>
        <v>5177</v>
      </c>
      <c r="C1286" s="83" t="s">
        <v>16</v>
      </c>
      <c r="D1286" s="84" t="s">
        <v>1325</v>
      </c>
      <c r="E1286" s="83" t="s">
        <v>87</v>
      </c>
      <c r="F1286" s="64"/>
      <c r="G1286" s="71">
        <f t="shared" si="19"/>
        <v>735399</v>
      </c>
      <c r="H1286" s="28"/>
      <c r="I1286" s="18"/>
      <c r="J1286" s="23"/>
      <c r="K1286" s="23"/>
      <c r="L1286" s="23"/>
    </row>
    <row r="1287" spans="1:12" ht="12.75" customHeight="1">
      <c r="A1287" s="31"/>
      <c r="B1287" s="58">
        <f>167*9</f>
        <v>1503</v>
      </c>
      <c r="C1287" s="83" t="s">
        <v>16</v>
      </c>
      <c r="D1287" s="84" t="s">
        <v>1462</v>
      </c>
      <c r="E1287" s="196" t="s">
        <v>635</v>
      </c>
      <c r="F1287" s="64"/>
      <c r="G1287" s="71">
        <f t="shared" si="19"/>
        <v>736902</v>
      </c>
      <c r="H1287" s="68" t="s">
        <v>1463</v>
      </c>
      <c r="I1287" s="18"/>
      <c r="J1287" s="23"/>
      <c r="K1287" s="23"/>
      <c r="L1287" s="23"/>
    </row>
    <row r="1288" spans="1:12" ht="12.75" customHeight="1">
      <c r="A1288" s="31"/>
      <c r="B1288" s="58">
        <f>167*31</f>
        <v>5177</v>
      </c>
      <c r="C1288" s="83" t="s">
        <v>16</v>
      </c>
      <c r="D1288" s="84" t="s">
        <v>1325</v>
      </c>
      <c r="E1288" s="142" t="s">
        <v>733</v>
      </c>
      <c r="F1288" s="64"/>
      <c r="G1288" s="71">
        <f t="shared" si="19"/>
        <v>742079</v>
      </c>
      <c r="H1288" s="68" t="s">
        <v>731</v>
      </c>
      <c r="I1288" s="18"/>
      <c r="J1288" s="23"/>
      <c r="K1288" s="23"/>
      <c r="L1288" s="23"/>
    </row>
    <row r="1289" spans="1:12" ht="12.75" customHeight="1">
      <c r="A1289" s="31"/>
      <c r="B1289" s="58">
        <f>167*(25-4)</f>
        <v>3507</v>
      </c>
      <c r="C1289" s="83" t="s">
        <v>16</v>
      </c>
      <c r="D1289" s="84" t="s">
        <v>1703</v>
      </c>
      <c r="E1289" s="196" t="s">
        <v>928</v>
      </c>
      <c r="F1289" s="64"/>
      <c r="G1289" s="71">
        <f t="shared" si="19"/>
        <v>745586</v>
      </c>
      <c r="H1289" s="68" t="s">
        <v>1727</v>
      </c>
      <c r="I1289" s="18"/>
      <c r="J1289" s="23"/>
      <c r="K1289" s="23"/>
      <c r="L1289" s="23"/>
    </row>
    <row r="1290" spans="1:12" ht="12.75" customHeight="1">
      <c r="A1290" s="31"/>
      <c r="B1290" s="58">
        <f>167*31</f>
        <v>5177</v>
      </c>
      <c r="C1290" s="83" t="s">
        <v>16</v>
      </c>
      <c r="D1290" s="84" t="s">
        <v>1325</v>
      </c>
      <c r="E1290" s="142" t="s">
        <v>1218</v>
      </c>
      <c r="F1290" s="64"/>
      <c r="G1290" s="71">
        <f t="shared" si="19"/>
        <v>750763</v>
      </c>
      <c r="H1290" s="68" t="s">
        <v>1219</v>
      </c>
      <c r="I1290" s="18"/>
      <c r="J1290" s="23"/>
      <c r="K1290" s="23"/>
      <c r="L1290" s="23"/>
    </row>
    <row r="1291" spans="1:12" ht="12.75" customHeight="1">
      <c r="A1291" s="31"/>
      <c r="B1291" s="58">
        <f>167*(31-14)+1</f>
        <v>2840</v>
      </c>
      <c r="C1291" s="83" t="s">
        <v>16</v>
      </c>
      <c r="D1291" s="85" t="s">
        <v>1464</v>
      </c>
      <c r="E1291" s="142" t="s">
        <v>1523</v>
      </c>
      <c r="F1291" s="64"/>
      <c r="G1291" s="71">
        <f t="shared" si="19"/>
        <v>753603</v>
      </c>
      <c r="H1291" s="68" t="s">
        <v>1522</v>
      </c>
      <c r="I1291" s="18"/>
      <c r="J1291" s="23"/>
      <c r="K1291" s="23"/>
      <c r="L1291" s="23"/>
    </row>
    <row r="1292" spans="1:12" ht="12.75" customHeight="1">
      <c r="A1292" s="31"/>
      <c r="B1292" s="58">
        <f>167*(31-14)+1</f>
        <v>2840</v>
      </c>
      <c r="C1292" s="83" t="s">
        <v>16</v>
      </c>
      <c r="D1292" s="85" t="s">
        <v>1464</v>
      </c>
      <c r="E1292" s="142" t="s">
        <v>1524</v>
      </c>
      <c r="F1292" s="64"/>
      <c r="G1292" s="71">
        <f t="shared" si="19"/>
        <v>756443</v>
      </c>
      <c r="H1292" s="68" t="s">
        <v>1521</v>
      </c>
      <c r="I1292" s="18"/>
      <c r="J1292" s="23"/>
      <c r="K1292" s="23"/>
      <c r="L1292" s="23"/>
    </row>
    <row r="1293" spans="1:12" ht="12.75" customHeight="1">
      <c r="A1293" s="31"/>
      <c r="B1293" s="58">
        <f>150*(31-22)</f>
        <v>1350</v>
      </c>
      <c r="C1293" s="83" t="s">
        <v>16</v>
      </c>
      <c r="D1293" s="85" t="s">
        <v>1534</v>
      </c>
      <c r="E1293" s="142" t="s">
        <v>1533</v>
      </c>
      <c r="F1293" s="64"/>
      <c r="G1293" s="71">
        <f t="shared" si="19"/>
        <v>757793</v>
      </c>
      <c r="H1293" s="68" t="s">
        <v>1535</v>
      </c>
      <c r="I1293" s="18"/>
      <c r="J1293" s="23"/>
      <c r="K1293" s="23"/>
      <c r="L1293" s="23"/>
    </row>
    <row r="1294" spans="1:12" ht="12.75" customHeight="1">
      <c r="A1294" s="31"/>
      <c r="B1294" s="58">
        <f>150*(31-18)</f>
        <v>1950</v>
      </c>
      <c r="C1294" s="83" t="s">
        <v>16</v>
      </c>
      <c r="D1294" s="85" t="s">
        <v>1682</v>
      </c>
      <c r="E1294" s="142" t="s">
        <v>346</v>
      </c>
      <c r="F1294" s="64"/>
      <c r="G1294" s="71">
        <f t="shared" si="19"/>
        <v>759743</v>
      </c>
      <c r="H1294" s="68" t="s">
        <v>1686</v>
      </c>
      <c r="I1294" s="18"/>
      <c r="J1294" s="23"/>
      <c r="K1294" s="23"/>
      <c r="L1294" s="23"/>
    </row>
    <row r="1295" spans="1:12" ht="12.75" customHeight="1">
      <c r="A1295" s="31"/>
      <c r="B1295" s="58"/>
      <c r="C1295" s="83" t="s">
        <v>16</v>
      </c>
      <c r="D1295" s="85" t="s">
        <v>1701</v>
      </c>
      <c r="E1295" s="196" t="s">
        <v>1700</v>
      </c>
      <c r="F1295" s="64"/>
      <c r="G1295" s="71">
        <f t="shared" si="19"/>
        <v>759743</v>
      </c>
      <c r="H1295" s="68" t="s">
        <v>1702</v>
      </c>
      <c r="I1295" s="18"/>
      <c r="J1295" s="23"/>
      <c r="K1295" s="23"/>
      <c r="L1295" s="23"/>
    </row>
    <row r="1296" spans="1:12" ht="12.75" customHeight="1">
      <c r="A1296" s="31"/>
      <c r="B1296" s="58">
        <f>150*(31-22)</f>
        <v>1350</v>
      </c>
      <c r="C1296" s="83" t="s">
        <v>16</v>
      </c>
      <c r="D1296" s="85" t="s">
        <v>1698</v>
      </c>
      <c r="E1296" s="142" t="s">
        <v>1697</v>
      </c>
      <c r="F1296" s="64"/>
      <c r="G1296" s="71">
        <f t="shared" si="19"/>
        <v>761093</v>
      </c>
      <c r="H1296" s="68" t="s">
        <v>1699</v>
      </c>
      <c r="I1296" s="18"/>
      <c r="J1296" s="23"/>
      <c r="K1296" s="23"/>
      <c r="L1296" s="23"/>
    </row>
    <row r="1297" spans="1:12" ht="12.75" customHeight="1">
      <c r="A1297" s="31"/>
      <c r="B1297" s="58">
        <f>167*(31-28)</f>
        <v>501</v>
      </c>
      <c r="C1297" s="83" t="s">
        <v>16</v>
      </c>
      <c r="D1297" s="85" t="s">
        <v>1712</v>
      </c>
      <c r="E1297" s="142" t="s">
        <v>1720</v>
      </c>
      <c r="F1297" s="64"/>
      <c r="G1297" s="71">
        <f t="shared" si="19"/>
        <v>761594</v>
      </c>
      <c r="H1297" s="68" t="s">
        <v>1721</v>
      </c>
      <c r="I1297" s="18"/>
      <c r="J1297" s="23"/>
      <c r="K1297" s="23"/>
      <c r="L1297" s="23"/>
    </row>
    <row r="1298" spans="1:12" ht="12.75" customHeight="1" thickBot="1">
      <c r="A1298" s="31"/>
      <c r="B1298" s="58"/>
      <c r="C1298" s="83"/>
      <c r="D1298" s="85"/>
      <c r="E1298" s="142"/>
      <c r="F1298" s="64"/>
      <c r="G1298" s="71">
        <f t="shared" si="19"/>
        <v>761594</v>
      </c>
      <c r="H1298" s="68"/>
      <c r="I1298" s="18"/>
      <c r="J1298" s="23"/>
      <c r="K1298" s="23"/>
      <c r="L1298" s="23"/>
    </row>
    <row r="1299" spans="1:12" ht="12.75">
      <c r="A1299" s="31"/>
      <c r="B1299" s="251">
        <f>350*31</f>
        <v>10850</v>
      </c>
      <c r="C1299" s="86" t="s">
        <v>16</v>
      </c>
      <c r="D1299" s="252" t="s">
        <v>1325</v>
      </c>
      <c r="E1299" s="87" t="s">
        <v>516</v>
      </c>
      <c r="F1299" s="64"/>
      <c r="G1299" s="71">
        <f t="shared" si="19"/>
        <v>772444</v>
      </c>
      <c r="H1299" s="28" t="s">
        <v>521</v>
      </c>
      <c r="I1299" s="18"/>
      <c r="J1299" s="23"/>
      <c r="K1299" s="23"/>
      <c r="L1299" s="23"/>
    </row>
    <row r="1300" spans="1:12" ht="13.5" thickBot="1">
      <c r="A1300" s="31"/>
      <c r="B1300" s="251"/>
      <c r="C1300" s="86" t="s">
        <v>16</v>
      </c>
      <c r="D1300" s="252"/>
      <c r="E1300" s="88" t="s">
        <v>1723</v>
      </c>
      <c r="F1300" s="64"/>
      <c r="G1300" s="71">
        <f t="shared" si="19"/>
        <v>772444</v>
      </c>
      <c r="H1300" s="28" t="s">
        <v>1724</v>
      </c>
      <c r="I1300" s="18"/>
      <c r="J1300" s="23"/>
      <c r="K1300" s="23"/>
      <c r="L1300" s="23"/>
    </row>
    <row r="1301" spans="1:12" ht="12.75">
      <c r="A1301" s="31"/>
      <c r="B1301" s="251">
        <f>350*31</f>
        <v>10850</v>
      </c>
      <c r="C1301" s="86" t="s">
        <v>16</v>
      </c>
      <c r="D1301" s="252" t="s">
        <v>1325</v>
      </c>
      <c r="E1301" s="87" t="s">
        <v>256</v>
      </c>
      <c r="F1301" s="64"/>
      <c r="G1301" s="71">
        <f t="shared" si="19"/>
        <v>783294</v>
      </c>
      <c r="H1301" s="18" t="s">
        <v>345</v>
      </c>
      <c r="I1301" s="18"/>
      <c r="J1301" s="23"/>
      <c r="K1301" s="23"/>
      <c r="L1301" s="23"/>
    </row>
    <row r="1302" spans="1:12" ht="13.5" thickBot="1">
      <c r="A1302" s="31"/>
      <c r="B1302" s="251"/>
      <c r="C1302" s="86" t="s">
        <v>16</v>
      </c>
      <c r="D1302" s="252"/>
      <c r="E1302" s="88" t="s">
        <v>1460</v>
      </c>
      <c r="F1302" s="64"/>
      <c r="G1302" s="71">
        <f t="shared" si="19"/>
        <v>783294</v>
      </c>
      <c r="H1302" s="28" t="s">
        <v>1461</v>
      </c>
      <c r="I1302" s="18"/>
      <c r="J1302" s="23"/>
      <c r="K1302" s="23"/>
      <c r="L1302" s="23"/>
    </row>
    <row r="1303" spans="1:12" ht="12.75">
      <c r="A1303" s="31"/>
      <c r="B1303" s="251">
        <f>350*31</f>
        <v>10850</v>
      </c>
      <c r="C1303" s="86" t="s">
        <v>16</v>
      </c>
      <c r="D1303" s="252" t="s">
        <v>1325</v>
      </c>
      <c r="E1303" s="87" t="s">
        <v>1726</v>
      </c>
      <c r="F1303" s="64"/>
      <c r="G1303" s="71">
        <f t="shared" si="19"/>
        <v>794144</v>
      </c>
      <c r="H1303" s="241" t="s">
        <v>1725</v>
      </c>
      <c r="I1303" s="18"/>
      <c r="J1303" s="23"/>
      <c r="K1303" s="23"/>
      <c r="L1303" s="23"/>
    </row>
    <row r="1304" spans="1:12" ht="15.75" thickBot="1">
      <c r="A1304" s="31"/>
      <c r="B1304" s="251"/>
      <c r="C1304" s="86" t="s">
        <v>16</v>
      </c>
      <c r="D1304" s="252"/>
      <c r="E1304" s="182" t="s">
        <v>1755</v>
      </c>
      <c r="F1304" s="64"/>
      <c r="G1304" s="71">
        <f t="shared" si="19"/>
        <v>794144</v>
      </c>
      <c r="H1304" s="68" t="s">
        <v>1540</v>
      </c>
      <c r="I1304" s="18"/>
      <c r="J1304" s="23"/>
      <c r="K1304" s="23"/>
      <c r="L1304" s="23"/>
    </row>
    <row r="1305" spans="1:12" ht="12.75">
      <c r="A1305" s="31"/>
      <c r="B1305" s="251">
        <f>350*31</f>
        <v>10850</v>
      </c>
      <c r="C1305" s="86" t="s">
        <v>16</v>
      </c>
      <c r="D1305" s="252" t="s">
        <v>1325</v>
      </c>
      <c r="E1305" s="87" t="s">
        <v>1718</v>
      </c>
      <c r="F1305" s="64"/>
      <c r="G1305" s="71">
        <f t="shared" si="19"/>
        <v>804994</v>
      </c>
      <c r="H1305" s="28" t="s">
        <v>1719</v>
      </c>
      <c r="I1305" s="18"/>
      <c r="J1305" s="23"/>
      <c r="K1305" s="23"/>
      <c r="L1305" s="23"/>
    </row>
    <row r="1306" spans="1:12" ht="13.5" thickBot="1">
      <c r="A1306" s="31"/>
      <c r="B1306" s="251"/>
      <c r="C1306" s="86" t="s">
        <v>16</v>
      </c>
      <c r="D1306" s="252"/>
      <c r="E1306" s="88" t="s">
        <v>1693</v>
      </c>
      <c r="F1306" s="64"/>
      <c r="G1306" s="71">
        <f t="shared" si="19"/>
        <v>804994</v>
      </c>
      <c r="H1306" s="66" t="s">
        <v>1694</v>
      </c>
      <c r="I1306" s="18"/>
      <c r="J1306" s="23"/>
      <c r="K1306" s="23"/>
      <c r="L1306" s="23"/>
    </row>
    <row r="1307" spans="1:12" ht="12.75">
      <c r="A1307" s="31"/>
      <c r="B1307" s="251">
        <f>350*31</f>
        <v>10850</v>
      </c>
      <c r="C1307" s="86" t="s">
        <v>16</v>
      </c>
      <c r="D1307" s="252" t="s">
        <v>1325</v>
      </c>
      <c r="E1307" s="192"/>
      <c r="F1307" s="64"/>
      <c r="G1307" s="71">
        <f t="shared" si="19"/>
        <v>815844</v>
      </c>
      <c r="H1307" s="28"/>
      <c r="I1307" s="18"/>
      <c r="J1307" s="23"/>
      <c r="K1307" s="23"/>
      <c r="L1307" s="23"/>
    </row>
    <row r="1308" spans="1:12" ht="13.5" thickBot="1">
      <c r="A1308" s="31"/>
      <c r="B1308" s="251"/>
      <c r="C1308" s="86" t="s">
        <v>16</v>
      </c>
      <c r="D1308" s="252"/>
      <c r="E1308" s="88" t="s">
        <v>1531</v>
      </c>
      <c r="F1308" s="64"/>
      <c r="G1308" s="71">
        <f t="shared" si="19"/>
        <v>815844</v>
      </c>
      <c r="H1308" s="28" t="s">
        <v>1532</v>
      </c>
      <c r="I1308" s="18"/>
      <c r="J1308" s="23"/>
      <c r="K1308" s="23"/>
      <c r="L1308" s="23"/>
    </row>
    <row r="1309" spans="1:12" ht="12.75">
      <c r="A1309" s="31"/>
      <c r="B1309" s="251">
        <f>350*31</f>
        <v>10850</v>
      </c>
      <c r="C1309" s="86" t="s">
        <v>16</v>
      </c>
      <c r="D1309" s="252" t="s">
        <v>1325</v>
      </c>
      <c r="E1309" s="87" t="s">
        <v>294</v>
      </c>
      <c r="F1309" s="64"/>
      <c r="G1309" s="71">
        <f t="shared" si="19"/>
        <v>826694</v>
      </c>
      <c r="H1309" s="28"/>
      <c r="I1309" s="18"/>
      <c r="J1309" s="23"/>
      <c r="K1309" s="23"/>
      <c r="L1309" s="23"/>
    </row>
    <row r="1310" spans="1:12" ht="13.5" thickBot="1">
      <c r="A1310" s="31"/>
      <c r="B1310" s="251"/>
      <c r="C1310" s="86" t="s">
        <v>16</v>
      </c>
      <c r="D1310" s="252"/>
      <c r="E1310" s="88"/>
      <c r="F1310" s="64"/>
      <c r="G1310" s="71">
        <f t="shared" si="19"/>
        <v>826694</v>
      </c>
      <c r="H1310" s="28" t="s">
        <v>1095</v>
      </c>
      <c r="I1310" s="18"/>
      <c r="J1310" s="23"/>
      <c r="K1310" s="23"/>
      <c r="L1310" s="23"/>
    </row>
    <row r="1311" spans="1:12" ht="12.75">
      <c r="A1311" s="31"/>
      <c r="B1311" s="58">
        <f>150*13</f>
        <v>1950</v>
      </c>
      <c r="C1311" s="120" t="s">
        <v>16</v>
      </c>
      <c r="D1311" s="97" t="s">
        <v>1529</v>
      </c>
      <c r="E1311" s="201" t="s">
        <v>277</v>
      </c>
      <c r="F1311" s="22"/>
      <c r="G1311" s="71">
        <f t="shared" si="19"/>
        <v>828644</v>
      </c>
      <c r="H1311" s="28" t="s">
        <v>1530</v>
      </c>
      <c r="I1311" s="18"/>
      <c r="J1311" s="23"/>
      <c r="K1311" s="23"/>
      <c r="L1311" s="23"/>
    </row>
    <row r="1312" spans="1:12" ht="12.75">
      <c r="A1312" s="31"/>
      <c r="B1312" s="58">
        <f>150*19</f>
        <v>2850</v>
      </c>
      <c r="C1312" s="120" t="s">
        <v>16</v>
      </c>
      <c r="D1312" s="97" t="s">
        <v>1684</v>
      </c>
      <c r="E1312" s="201" t="s">
        <v>240</v>
      </c>
      <c r="F1312" s="22"/>
      <c r="G1312" s="71">
        <f t="shared" si="19"/>
        <v>831494</v>
      </c>
      <c r="H1312" s="28" t="s">
        <v>1685</v>
      </c>
      <c r="I1312" s="18"/>
      <c r="J1312" s="23"/>
      <c r="K1312" s="23"/>
      <c r="L1312" s="23"/>
    </row>
    <row r="1313" spans="1:12" ht="12.75">
      <c r="A1313" s="31"/>
      <c r="B1313" s="58">
        <f>150*(11-7)</f>
        <v>600</v>
      </c>
      <c r="C1313" s="120" t="s">
        <v>16</v>
      </c>
      <c r="D1313" s="97" t="s">
        <v>1458</v>
      </c>
      <c r="E1313" s="201" t="s">
        <v>1209</v>
      </c>
      <c r="F1313" s="22"/>
      <c r="G1313" s="71">
        <f t="shared" si="19"/>
        <v>832094</v>
      </c>
      <c r="H1313" s="28" t="s">
        <v>1459</v>
      </c>
      <c r="I1313" s="18"/>
      <c r="J1313" s="23"/>
      <c r="K1313" s="23"/>
      <c r="L1313" s="23"/>
    </row>
    <row r="1314" spans="1:12" ht="12.75">
      <c r="A1314" s="31"/>
      <c r="B1314" s="58">
        <f>150*(19-14)</f>
        <v>750</v>
      </c>
      <c r="C1314" s="120" t="s">
        <v>16</v>
      </c>
      <c r="D1314" s="97" t="s">
        <v>1680</v>
      </c>
      <c r="E1314" s="201" t="s">
        <v>1528</v>
      </c>
      <c r="F1314" s="22"/>
      <c r="G1314" s="71">
        <f t="shared" si="19"/>
        <v>832844</v>
      </c>
      <c r="H1314" s="28" t="s">
        <v>1681</v>
      </c>
      <c r="I1314" s="18"/>
      <c r="J1314" s="23"/>
      <c r="K1314" s="23"/>
      <c r="L1314" s="23"/>
    </row>
    <row r="1315" spans="1:12" ht="12.75">
      <c r="A1315" s="31"/>
      <c r="B1315" s="58"/>
      <c r="C1315" s="120"/>
      <c r="D1315" s="97"/>
      <c r="E1315" s="124"/>
      <c r="F1315" s="22"/>
      <c r="G1315" s="71">
        <f t="shared" si="19"/>
        <v>832844</v>
      </c>
      <c r="H1315" s="28"/>
      <c r="I1315" s="18"/>
      <c r="J1315" s="23"/>
      <c r="K1315" s="23"/>
      <c r="L1315" s="23"/>
    </row>
    <row r="1316" spans="1:12" ht="12.75">
      <c r="A1316" s="31"/>
      <c r="B1316" s="58">
        <f>150*31</f>
        <v>4650</v>
      </c>
      <c r="C1316" s="110" t="s">
        <v>16</v>
      </c>
      <c r="D1316" s="111" t="s">
        <v>1325</v>
      </c>
      <c r="E1316" s="110" t="s">
        <v>248</v>
      </c>
      <c r="F1316" s="22"/>
      <c r="G1316" s="71">
        <f t="shared" si="19"/>
        <v>837494</v>
      </c>
      <c r="H1316" s="28"/>
      <c r="I1316" s="18"/>
      <c r="J1316" s="23"/>
      <c r="K1316" s="23"/>
      <c r="L1316" s="23"/>
    </row>
    <row r="1317" spans="1:12" ht="12.75">
      <c r="A1317" s="31"/>
      <c r="B1317" s="58">
        <f>150*19</f>
        <v>2850</v>
      </c>
      <c r="C1317" s="110" t="s">
        <v>16</v>
      </c>
      <c r="D1317" s="111" t="s">
        <v>1684</v>
      </c>
      <c r="E1317" s="201" t="s">
        <v>346</v>
      </c>
      <c r="F1317" s="22"/>
      <c r="G1317" s="71">
        <f t="shared" si="19"/>
        <v>840344</v>
      </c>
      <c r="H1317" s="28" t="s">
        <v>1687</v>
      </c>
      <c r="I1317" s="18"/>
      <c r="J1317" s="23"/>
      <c r="K1317" s="23"/>
      <c r="L1317" s="23"/>
    </row>
    <row r="1318" spans="1:12" ht="12.75">
      <c r="A1318" s="31"/>
      <c r="B1318" s="58">
        <f>150*31</f>
        <v>4650</v>
      </c>
      <c r="C1318" s="110" t="s">
        <v>16</v>
      </c>
      <c r="D1318" s="111" t="s">
        <v>1325</v>
      </c>
      <c r="E1318" s="110" t="s">
        <v>824</v>
      </c>
      <c r="F1318" s="22"/>
      <c r="G1318" s="71">
        <f t="shared" si="19"/>
        <v>844994</v>
      </c>
      <c r="H1318" s="28" t="s">
        <v>825</v>
      </c>
      <c r="I1318" s="18"/>
      <c r="J1318" s="23"/>
      <c r="K1318" s="23"/>
      <c r="L1318" s="23"/>
    </row>
    <row r="1319" spans="1:12" ht="12.75">
      <c r="A1319" s="105"/>
      <c r="B1319" s="58">
        <f>200*29</f>
        <v>5800</v>
      </c>
      <c r="C1319" s="93" t="s">
        <v>16</v>
      </c>
      <c r="D1319" s="94" t="s">
        <v>1715</v>
      </c>
      <c r="E1319" s="201" t="s">
        <v>123</v>
      </c>
      <c r="F1319" s="22"/>
      <c r="G1319" s="71">
        <f t="shared" si="19"/>
        <v>850794</v>
      </c>
      <c r="H1319" s="28" t="s">
        <v>1716</v>
      </c>
      <c r="I1319" s="18"/>
      <c r="J1319" s="23"/>
      <c r="K1319" s="23"/>
      <c r="L1319" s="23"/>
    </row>
    <row r="1320" spans="1:12" ht="12.75">
      <c r="A1320" s="105"/>
      <c r="B1320" s="58"/>
      <c r="C1320" s="93" t="s">
        <v>16</v>
      </c>
      <c r="D1320" s="94" t="s">
        <v>1327</v>
      </c>
      <c r="E1320" s="94" t="s">
        <v>1326</v>
      </c>
      <c r="F1320" s="22"/>
      <c r="G1320" s="71">
        <f t="shared" si="19"/>
        <v>850794</v>
      </c>
      <c r="H1320" s="28" t="s">
        <v>1328</v>
      </c>
      <c r="I1320" s="18"/>
      <c r="J1320" s="23"/>
      <c r="K1320" s="23"/>
      <c r="L1320" s="23"/>
    </row>
    <row r="1321" spans="1:12" ht="12.75">
      <c r="A1321" s="31"/>
      <c r="B1321" s="58">
        <f>250*22</f>
        <v>5500</v>
      </c>
      <c r="C1321" s="89" t="s">
        <v>16</v>
      </c>
      <c r="D1321" s="90" t="s">
        <v>1690</v>
      </c>
      <c r="E1321" s="201" t="s">
        <v>163</v>
      </c>
      <c r="F1321" s="22"/>
      <c r="G1321" s="71">
        <f t="shared" si="19"/>
        <v>856294</v>
      </c>
      <c r="H1321" s="28" t="s">
        <v>1691</v>
      </c>
      <c r="I1321" s="18"/>
      <c r="J1321" s="23"/>
      <c r="K1321" s="23"/>
      <c r="L1321" s="23"/>
    </row>
    <row r="1322" spans="1:12" ht="12.75">
      <c r="A1322" s="31"/>
      <c r="B1322" s="13"/>
      <c r="C1322" s="112" t="s">
        <v>16</v>
      </c>
      <c r="D1322" s="113"/>
      <c r="E1322" s="201" t="s">
        <v>121</v>
      </c>
      <c r="F1322" s="22"/>
      <c r="G1322" s="71">
        <f t="shared" si="19"/>
        <v>856294</v>
      </c>
      <c r="H1322" s="18"/>
      <c r="I1322" s="18"/>
      <c r="J1322" s="23"/>
      <c r="K1322" s="23"/>
      <c r="L1322" s="23"/>
    </row>
    <row r="1323" spans="1:12" ht="12.75">
      <c r="A1323" s="6"/>
      <c r="B1323" s="58">
        <v>4000</v>
      </c>
      <c r="C1323" s="112" t="s">
        <v>16</v>
      </c>
      <c r="D1323" s="113" t="s">
        <v>1325</v>
      </c>
      <c r="E1323" s="113" t="s">
        <v>255</v>
      </c>
      <c r="F1323" s="22"/>
      <c r="G1323" s="71">
        <f t="shared" si="19"/>
        <v>860294</v>
      </c>
      <c r="H1323" s="28" t="s">
        <v>350</v>
      </c>
      <c r="I1323" s="18"/>
      <c r="J1323" s="23"/>
      <c r="K1323" s="23"/>
      <c r="L1323" s="23"/>
    </row>
    <row r="1324" spans="1:12" ht="12.75">
      <c r="A1324" s="6"/>
      <c r="B1324" s="58">
        <v>5000</v>
      </c>
      <c r="C1324" s="112" t="s">
        <v>16</v>
      </c>
      <c r="D1324" s="113" t="s">
        <v>1325</v>
      </c>
      <c r="E1324" s="113" t="s">
        <v>609</v>
      </c>
      <c r="F1324" s="22"/>
      <c r="G1324" s="71">
        <f t="shared" si="19"/>
        <v>865294</v>
      </c>
      <c r="H1324" s="28" t="s">
        <v>643</v>
      </c>
      <c r="I1324" s="18"/>
      <c r="J1324" s="23"/>
      <c r="K1324" s="23"/>
      <c r="L1324" s="23"/>
    </row>
    <row r="1325" spans="1:12" ht="12.75">
      <c r="A1325" s="6"/>
      <c r="B1325" s="58">
        <v>5000</v>
      </c>
      <c r="C1325" s="112" t="s">
        <v>16</v>
      </c>
      <c r="D1325" s="113" t="s">
        <v>1325</v>
      </c>
      <c r="E1325" s="113" t="s">
        <v>645</v>
      </c>
      <c r="F1325" s="22"/>
      <c r="G1325" s="71">
        <f t="shared" si="19"/>
        <v>870294</v>
      </c>
      <c r="H1325" s="28" t="s">
        <v>644</v>
      </c>
      <c r="I1325" s="18"/>
      <c r="J1325" s="23"/>
      <c r="K1325" s="23"/>
      <c r="L1325" s="23"/>
    </row>
    <row r="1326" spans="1:12" ht="12.75">
      <c r="A1326" s="6"/>
      <c r="B1326" s="58">
        <f>167*16</f>
        <v>2672</v>
      </c>
      <c r="C1326" s="112" t="s">
        <v>16</v>
      </c>
      <c r="D1326" s="113" t="s">
        <v>1543</v>
      </c>
      <c r="E1326" s="201" t="s">
        <v>1386</v>
      </c>
      <c r="F1326" s="22"/>
      <c r="G1326" s="71">
        <f t="shared" si="19"/>
        <v>872966</v>
      </c>
      <c r="H1326" s="28" t="s">
        <v>1544</v>
      </c>
      <c r="I1326" s="18"/>
      <c r="J1326" s="23"/>
      <c r="K1326" s="23"/>
      <c r="L1326" s="23"/>
    </row>
    <row r="1327" spans="1:12" ht="12.75">
      <c r="A1327" s="6"/>
      <c r="B1327" s="58">
        <f>167*6</f>
        <v>1002</v>
      </c>
      <c r="C1327" s="112" t="s">
        <v>16</v>
      </c>
      <c r="D1327" s="113" t="s">
        <v>1379</v>
      </c>
      <c r="E1327" s="201" t="s">
        <v>988</v>
      </c>
      <c r="F1327" s="22"/>
      <c r="G1327" s="71">
        <f t="shared" si="19"/>
        <v>873968</v>
      </c>
      <c r="H1327" s="28" t="s">
        <v>989</v>
      </c>
      <c r="I1327" s="18"/>
      <c r="J1327" s="23"/>
      <c r="K1327" s="23"/>
      <c r="L1327" s="23"/>
    </row>
    <row r="1328" spans="1:12" ht="12.75">
      <c r="A1328" s="6"/>
      <c r="B1328" s="58">
        <f>167*2</f>
        <v>334</v>
      </c>
      <c r="C1328" s="112" t="s">
        <v>16</v>
      </c>
      <c r="D1328" s="113" t="s">
        <v>1329</v>
      </c>
      <c r="E1328" s="201" t="s">
        <v>1268</v>
      </c>
      <c r="F1328" s="22"/>
      <c r="G1328" s="71">
        <f t="shared" si="19"/>
        <v>874302</v>
      </c>
      <c r="H1328" s="28" t="s">
        <v>1269</v>
      </c>
      <c r="I1328" s="18"/>
      <c r="J1328" s="23"/>
      <c r="K1328" s="23"/>
      <c r="L1328" s="23"/>
    </row>
    <row r="1329" spans="1:12" ht="12.75">
      <c r="A1329" s="6"/>
      <c r="B1329" s="58">
        <f>167*(31-4)</f>
        <v>4509</v>
      </c>
      <c r="C1329" s="112" t="s">
        <v>16</v>
      </c>
      <c r="D1329" s="113" t="s">
        <v>1325</v>
      </c>
      <c r="E1329" s="113" t="s">
        <v>33</v>
      </c>
      <c r="F1329" s="22"/>
      <c r="G1329" s="71">
        <f t="shared" si="19"/>
        <v>878811</v>
      </c>
      <c r="H1329" s="28"/>
      <c r="I1329" s="18"/>
      <c r="J1329" s="23"/>
      <c r="K1329" s="23"/>
      <c r="L1329" s="23"/>
    </row>
    <row r="1330" spans="1:12" ht="12.75">
      <c r="A1330" s="6"/>
      <c r="B1330" s="58">
        <f>167*(31-4)</f>
        <v>4509</v>
      </c>
      <c r="C1330" s="112" t="s">
        <v>16</v>
      </c>
      <c r="D1330" s="113" t="s">
        <v>1380</v>
      </c>
      <c r="E1330" s="113" t="s">
        <v>1378</v>
      </c>
      <c r="F1330" s="22"/>
      <c r="G1330" s="71">
        <f t="shared" si="19"/>
        <v>883320</v>
      </c>
      <c r="H1330" s="28" t="s">
        <v>1381</v>
      </c>
      <c r="I1330" s="18"/>
      <c r="J1330" s="23"/>
      <c r="K1330" s="23"/>
      <c r="L1330" s="23"/>
    </row>
    <row r="1331" spans="1:12" ht="12.75">
      <c r="A1331" s="6"/>
      <c r="B1331" s="58">
        <f>167*(31-22)</f>
        <v>1503</v>
      </c>
      <c r="C1331" s="112" t="s">
        <v>16</v>
      </c>
      <c r="D1331" s="113" t="s">
        <v>1383</v>
      </c>
      <c r="E1331" s="113" t="s">
        <v>1382</v>
      </c>
      <c r="F1331" s="22"/>
      <c r="G1331" s="71">
        <f t="shared" si="19"/>
        <v>884823</v>
      </c>
      <c r="H1331" s="28" t="s">
        <v>1384</v>
      </c>
      <c r="I1331" s="18"/>
      <c r="J1331" s="23"/>
      <c r="K1331" s="23"/>
      <c r="L1331" s="23"/>
    </row>
    <row r="1332" spans="1:12" ht="12.75">
      <c r="A1332" s="6"/>
      <c r="B1332" s="58">
        <f>167*(23-19)</f>
        <v>668</v>
      </c>
      <c r="C1332" s="112" t="s">
        <v>16</v>
      </c>
      <c r="D1332" s="113" t="s">
        <v>1695</v>
      </c>
      <c r="E1332" s="201" t="s">
        <v>1679</v>
      </c>
      <c r="F1332" s="22"/>
      <c r="G1332" s="71">
        <f t="shared" si="19"/>
        <v>885491</v>
      </c>
      <c r="H1332" s="28" t="s">
        <v>1696</v>
      </c>
      <c r="I1332" s="18"/>
      <c r="J1332" s="23"/>
      <c r="K1332" s="23"/>
      <c r="L1332" s="23"/>
    </row>
    <row r="1333" spans="1:12" ht="12.75">
      <c r="A1333" s="6"/>
      <c r="B1333" s="58">
        <f>167*(31-18)</f>
        <v>2171</v>
      </c>
      <c r="C1333" s="112" t="s">
        <v>16</v>
      </c>
      <c r="D1333" s="113" t="s">
        <v>1682</v>
      </c>
      <c r="E1333" s="113" t="s">
        <v>1528</v>
      </c>
      <c r="F1333" s="22"/>
      <c r="G1333" s="71">
        <f t="shared" si="19"/>
        <v>887662</v>
      </c>
      <c r="H1333" s="28" t="s">
        <v>1683</v>
      </c>
      <c r="I1333" s="18"/>
      <c r="J1333" s="23"/>
      <c r="K1333" s="23"/>
      <c r="L1333" s="23"/>
    </row>
    <row r="1334" spans="1:12" ht="12.75">
      <c r="A1334" s="6"/>
      <c r="B1334" s="58">
        <f>167*(31-28)</f>
        <v>501</v>
      </c>
      <c r="C1334" s="112" t="s">
        <v>16</v>
      </c>
      <c r="D1334" s="113" t="s">
        <v>1712</v>
      </c>
      <c r="E1334" s="201" t="s">
        <v>778</v>
      </c>
      <c r="F1334" s="22"/>
      <c r="G1334" s="71">
        <f t="shared" si="19"/>
        <v>888163</v>
      </c>
      <c r="H1334" s="28" t="s">
        <v>1722</v>
      </c>
      <c r="I1334" s="18"/>
      <c r="J1334" s="23"/>
      <c r="K1334" s="23"/>
      <c r="L1334" s="23"/>
    </row>
    <row r="1335" spans="1:12" ht="12.75">
      <c r="A1335" s="6"/>
      <c r="B1335" s="58">
        <f>200*31</f>
        <v>6200</v>
      </c>
      <c r="C1335" s="121" t="s">
        <v>16</v>
      </c>
      <c r="D1335" s="122" t="s">
        <v>1325</v>
      </c>
      <c r="E1335" s="121" t="s">
        <v>118</v>
      </c>
      <c r="F1335" s="22"/>
      <c r="G1335" s="71">
        <f t="shared" si="19"/>
        <v>894363</v>
      </c>
      <c r="H1335" s="28" t="s">
        <v>241</v>
      </c>
      <c r="I1335" s="18"/>
      <c r="J1335" s="23"/>
      <c r="K1335" s="23"/>
      <c r="L1335" s="23"/>
    </row>
    <row r="1336" spans="1:12" ht="12.75">
      <c r="A1336" s="6"/>
      <c r="B1336" s="58">
        <f>200*31</f>
        <v>6200</v>
      </c>
      <c r="C1336" s="121" t="s">
        <v>16</v>
      </c>
      <c r="D1336" s="122" t="s">
        <v>1325</v>
      </c>
      <c r="E1336" s="121" t="s">
        <v>269</v>
      </c>
      <c r="F1336" s="22"/>
      <c r="G1336" s="71">
        <f t="shared" si="19"/>
        <v>900563</v>
      </c>
      <c r="H1336" s="28" t="s">
        <v>275</v>
      </c>
      <c r="I1336" s="18"/>
      <c r="J1336" s="23"/>
      <c r="K1336" s="23"/>
      <c r="L1336" s="23"/>
    </row>
    <row r="1337" spans="1:12" ht="12.75">
      <c r="A1337" s="6"/>
      <c r="B1337" s="58">
        <f>200*3+250*13+200*15</f>
        <v>6850</v>
      </c>
      <c r="C1337" s="121" t="s">
        <v>16</v>
      </c>
      <c r="D1337" s="122" t="s">
        <v>1325</v>
      </c>
      <c r="E1337" s="121" t="s">
        <v>114</v>
      </c>
      <c r="F1337" s="22"/>
      <c r="G1337" s="71">
        <f t="shared" si="19"/>
        <v>907413</v>
      </c>
      <c r="H1337" s="28" t="s">
        <v>274</v>
      </c>
      <c r="I1337" s="18"/>
      <c r="J1337" s="23"/>
      <c r="K1337" s="23"/>
      <c r="L1337" s="23"/>
    </row>
    <row r="1338" spans="1:12" ht="12.75">
      <c r="A1338" s="6"/>
      <c r="B1338" s="58">
        <f>200*16+300*8+250*7</f>
        <v>7350</v>
      </c>
      <c r="C1338" s="121" t="s">
        <v>16</v>
      </c>
      <c r="D1338" s="122" t="s">
        <v>1325</v>
      </c>
      <c r="E1338" s="121" t="s">
        <v>271</v>
      </c>
      <c r="F1338" s="22"/>
      <c r="G1338" s="71">
        <f t="shared" si="19"/>
        <v>914763</v>
      </c>
      <c r="H1338" s="28" t="s">
        <v>276</v>
      </c>
      <c r="I1338" s="18"/>
      <c r="J1338" s="23"/>
      <c r="K1338" s="23"/>
      <c r="L1338" s="23"/>
    </row>
    <row r="1339" spans="1:12" ht="12.75">
      <c r="A1339" s="6"/>
      <c r="B1339" s="58">
        <f>200*31</f>
        <v>6200</v>
      </c>
      <c r="C1339" s="121" t="s">
        <v>16</v>
      </c>
      <c r="D1339" s="122" t="s">
        <v>1325</v>
      </c>
      <c r="E1339" s="121" t="s">
        <v>137</v>
      </c>
      <c r="F1339" s="22"/>
      <c r="G1339" s="71">
        <f t="shared" si="19"/>
        <v>920963</v>
      </c>
      <c r="H1339" s="28" t="s">
        <v>313</v>
      </c>
      <c r="I1339" s="18"/>
      <c r="J1339" s="23"/>
      <c r="K1339" s="23"/>
      <c r="L1339" s="23"/>
    </row>
    <row r="1340" spans="1:12" ht="12.75">
      <c r="A1340" s="6"/>
      <c r="B1340" s="58">
        <f>200*31</f>
        <v>6200</v>
      </c>
      <c r="C1340" s="121" t="s">
        <v>16</v>
      </c>
      <c r="D1340" s="122" t="s">
        <v>1325</v>
      </c>
      <c r="E1340" s="121" t="s">
        <v>436</v>
      </c>
      <c r="F1340" s="22"/>
      <c r="G1340" s="71">
        <f t="shared" si="19"/>
        <v>927163</v>
      </c>
      <c r="H1340" s="28" t="s">
        <v>651</v>
      </c>
      <c r="I1340" s="18"/>
      <c r="J1340" s="23"/>
      <c r="K1340" s="23"/>
      <c r="L1340" s="23"/>
    </row>
    <row r="1341" spans="1:12" ht="12.75">
      <c r="A1341" s="6"/>
      <c r="B1341" s="58">
        <f>200*16</f>
        <v>3200</v>
      </c>
      <c r="C1341" s="121" t="s">
        <v>16</v>
      </c>
      <c r="D1341" s="122" t="s">
        <v>1543</v>
      </c>
      <c r="E1341" s="196" t="s">
        <v>150</v>
      </c>
      <c r="F1341" s="22"/>
      <c r="G1341" s="71">
        <f t="shared" si="19"/>
        <v>930363</v>
      </c>
      <c r="H1341" s="28" t="s">
        <v>1545</v>
      </c>
      <c r="I1341" s="18"/>
      <c r="J1341" s="23"/>
      <c r="K1341" s="23"/>
      <c r="L1341" s="23"/>
    </row>
    <row r="1342" spans="1:12" ht="12.75">
      <c r="A1342" s="6"/>
      <c r="B1342" s="58">
        <f>200*12</f>
        <v>2400</v>
      </c>
      <c r="C1342" s="121" t="s">
        <v>16</v>
      </c>
      <c r="D1342" s="122" t="s">
        <v>1525</v>
      </c>
      <c r="E1342" s="196" t="s">
        <v>991</v>
      </c>
      <c r="F1342" s="22"/>
      <c r="G1342" s="71">
        <f t="shared" si="19"/>
        <v>932763</v>
      </c>
      <c r="H1342" s="28" t="s">
        <v>1526</v>
      </c>
      <c r="I1342" s="18"/>
      <c r="J1342" s="23"/>
      <c r="K1342" s="23"/>
      <c r="L1342" s="23"/>
    </row>
    <row r="1343" spans="1:12" ht="12.75">
      <c r="A1343" s="6"/>
      <c r="B1343" s="58">
        <f>200*7</f>
        <v>1400</v>
      </c>
      <c r="C1343" s="121" t="s">
        <v>16</v>
      </c>
      <c r="D1343" s="122" t="s">
        <v>1325</v>
      </c>
      <c r="E1343" s="121" t="s">
        <v>603</v>
      </c>
      <c r="F1343" s="22"/>
      <c r="G1343" s="71">
        <f t="shared" si="19"/>
        <v>934163</v>
      </c>
      <c r="H1343" s="28" t="s">
        <v>996</v>
      </c>
      <c r="I1343" s="18"/>
      <c r="J1343" s="23"/>
      <c r="K1343" s="23"/>
      <c r="L1343" s="23"/>
    </row>
    <row r="1344" spans="1:12" ht="12.75">
      <c r="A1344" s="6"/>
      <c r="B1344" s="58">
        <f>200*16+300*8+250*7</f>
        <v>7350</v>
      </c>
      <c r="C1344" s="121" t="s">
        <v>16</v>
      </c>
      <c r="D1344" s="122" t="s">
        <v>1325</v>
      </c>
      <c r="E1344" s="121" t="s">
        <v>317</v>
      </c>
      <c r="F1344" s="22"/>
      <c r="G1344" s="71">
        <f t="shared" si="19"/>
        <v>941513</v>
      </c>
      <c r="H1344" s="28" t="s">
        <v>997</v>
      </c>
      <c r="I1344" s="18"/>
      <c r="J1344" s="23"/>
      <c r="K1344" s="23"/>
      <c r="L1344" s="23"/>
    </row>
    <row r="1345" spans="1:12" ht="12.75">
      <c r="A1345" s="6"/>
      <c r="B1345" s="58">
        <f>200*31</f>
        <v>6200</v>
      </c>
      <c r="C1345" s="121" t="s">
        <v>16</v>
      </c>
      <c r="D1345" s="122" t="s">
        <v>1325</v>
      </c>
      <c r="E1345" s="121" t="s">
        <v>378</v>
      </c>
      <c r="F1345" s="22"/>
      <c r="G1345" s="71">
        <f t="shared" si="19"/>
        <v>947713</v>
      </c>
      <c r="H1345" s="28" t="s">
        <v>1112</v>
      </c>
      <c r="I1345" s="18"/>
      <c r="J1345" s="23"/>
      <c r="K1345" s="23"/>
      <c r="L1345" s="23"/>
    </row>
    <row r="1346" spans="1:12" ht="12.75">
      <c r="A1346" s="6"/>
      <c r="B1346" s="58">
        <f>200*3+250*8+200*20</f>
        <v>6600</v>
      </c>
      <c r="C1346" s="121" t="s">
        <v>16</v>
      </c>
      <c r="D1346" s="122" t="s">
        <v>1325</v>
      </c>
      <c r="E1346" s="121" t="s">
        <v>260</v>
      </c>
      <c r="F1346" s="22"/>
      <c r="G1346" s="71">
        <f t="shared" si="19"/>
        <v>954313</v>
      </c>
      <c r="H1346" s="28" t="s">
        <v>1113</v>
      </c>
      <c r="I1346" s="18"/>
      <c r="J1346" s="23"/>
      <c r="K1346" s="23"/>
      <c r="L1346" s="23"/>
    </row>
    <row r="1347" spans="1:12" ht="12.75">
      <c r="A1347" s="6"/>
      <c r="B1347" s="58"/>
      <c r="C1347" s="121" t="s">
        <v>16</v>
      </c>
      <c r="D1347" s="122" t="s">
        <v>1325</v>
      </c>
      <c r="E1347" s="121" t="s">
        <v>1111</v>
      </c>
      <c r="F1347" s="22"/>
      <c r="G1347" s="71">
        <f t="shared" si="19"/>
        <v>954313</v>
      </c>
      <c r="H1347" s="28"/>
      <c r="I1347" s="18"/>
      <c r="J1347" s="23"/>
      <c r="K1347" s="23"/>
      <c r="L1347" s="23"/>
    </row>
    <row r="1348" spans="1:12" ht="12.75">
      <c r="A1348" s="6"/>
      <c r="B1348" s="58"/>
      <c r="C1348" s="121" t="s">
        <v>16</v>
      </c>
      <c r="D1348" s="122" t="s">
        <v>1467</v>
      </c>
      <c r="E1348" s="196" t="s">
        <v>1319</v>
      </c>
      <c r="F1348" s="22"/>
      <c r="G1348" s="71">
        <f t="shared" si="19"/>
        <v>954313</v>
      </c>
      <c r="H1348" s="28" t="s">
        <v>1527</v>
      </c>
      <c r="I1348" s="18"/>
      <c r="J1348" s="23"/>
      <c r="K1348" s="23"/>
      <c r="L1348" s="23"/>
    </row>
    <row r="1349" spans="1:12" ht="12.75">
      <c r="A1349" s="6"/>
      <c r="B1349" s="58"/>
      <c r="C1349" s="121" t="s">
        <v>16</v>
      </c>
      <c r="D1349" s="122" t="s">
        <v>1538</v>
      </c>
      <c r="E1349" s="196" t="s">
        <v>1318</v>
      </c>
      <c r="F1349" s="22"/>
      <c r="G1349" s="71">
        <f t="shared" si="19"/>
        <v>954313</v>
      </c>
      <c r="H1349" s="28" t="s">
        <v>1539</v>
      </c>
      <c r="I1349" s="18"/>
      <c r="J1349" s="23"/>
      <c r="K1349" s="23"/>
      <c r="L1349" s="23"/>
    </row>
    <row r="1350" spans="1:12" ht="12.75">
      <c r="A1350" s="6"/>
      <c r="B1350" s="58">
        <f>250*31</f>
        <v>7750</v>
      </c>
      <c r="C1350" s="121" t="s">
        <v>16</v>
      </c>
      <c r="D1350" s="122" t="s">
        <v>1325</v>
      </c>
      <c r="E1350" s="121" t="s">
        <v>758</v>
      </c>
      <c r="F1350" s="22"/>
      <c r="G1350" s="71">
        <f t="shared" si="19"/>
        <v>962063</v>
      </c>
      <c r="H1350" s="28"/>
      <c r="I1350" s="18"/>
      <c r="J1350" s="23"/>
      <c r="K1350" s="23"/>
      <c r="L1350" s="23"/>
    </row>
    <row r="1351" spans="1:12" ht="12.75">
      <c r="A1351" s="6"/>
      <c r="B1351" s="58">
        <f>200*3+300*8+250*7</f>
        <v>4750</v>
      </c>
      <c r="C1351" s="121" t="s">
        <v>16</v>
      </c>
      <c r="D1351" s="122" t="s">
        <v>1757</v>
      </c>
      <c r="E1351" s="121" t="s">
        <v>277</v>
      </c>
      <c r="F1351" s="22"/>
      <c r="G1351" s="71">
        <f t="shared" si="19"/>
        <v>966813</v>
      </c>
      <c r="H1351" s="28" t="s">
        <v>1756</v>
      </c>
      <c r="I1351" s="18"/>
      <c r="J1351" s="23"/>
      <c r="K1351" s="23"/>
      <c r="L1351" s="23"/>
    </row>
    <row r="1352" spans="1:12" ht="12.75">
      <c r="A1352" s="6"/>
      <c r="B1352" s="58">
        <f>200*2+300*(22-16)</f>
        <v>2200</v>
      </c>
      <c r="C1352" s="121" t="s">
        <v>16</v>
      </c>
      <c r="D1352" s="122" t="s">
        <v>1688</v>
      </c>
      <c r="E1352" s="196" t="s">
        <v>311</v>
      </c>
      <c r="F1352" s="22"/>
      <c r="G1352" s="71">
        <f t="shared" si="19"/>
        <v>969013</v>
      </c>
      <c r="H1352" s="28" t="s">
        <v>1689</v>
      </c>
      <c r="I1352" s="18"/>
      <c r="J1352" s="23"/>
      <c r="K1352" s="23"/>
      <c r="L1352" s="23"/>
    </row>
    <row r="1353" spans="1:12" ht="12.75">
      <c r="A1353" s="6"/>
      <c r="B1353" s="58">
        <f>200*(31-15)</f>
        <v>3200</v>
      </c>
      <c r="C1353" s="121" t="s">
        <v>16</v>
      </c>
      <c r="D1353" s="122" t="s">
        <v>1536</v>
      </c>
      <c r="E1353" s="121" t="s">
        <v>1435</v>
      </c>
      <c r="F1353" s="22"/>
      <c r="G1353" s="71">
        <f t="shared" si="19"/>
        <v>972213</v>
      </c>
      <c r="H1353" s="28" t="s">
        <v>1537</v>
      </c>
      <c r="I1353" s="18"/>
      <c r="J1353" s="23"/>
      <c r="K1353" s="23"/>
      <c r="L1353" s="23"/>
    </row>
    <row r="1354" spans="1:12" ht="12.75">
      <c r="A1354" s="6"/>
      <c r="B1354" s="58">
        <f>200*(31-22)</f>
        <v>1800</v>
      </c>
      <c r="C1354" s="121" t="s">
        <v>16</v>
      </c>
      <c r="D1354" s="122" t="s">
        <v>1692</v>
      </c>
      <c r="E1354" s="121" t="s">
        <v>163</v>
      </c>
      <c r="F1354" s="22"/>
      <c r="G1354" s="71">
        <f t="shared" si="19"/>
        <v>974013</v>
      </c>
      <c r="H1354" s="28" t="s">
        <v>1691</v>
      </c>
      <c r="I1354" s="18"/>
      <c r="J1354" s="23"/>
      <c r="K1354" s="23"/>
      <c r="L1354" s="23"/>
    </row>
    <row r="1355" spans="1:12" ht="12.75">
      <c r="A1355" s="6"/>
      <c r="B1355" s="58">
        <f>200*(31-25)</f>
        <v>1200</v>
      </c>
      <c r="C1355" s="121" t="s">
        <v>16</v>
      </c>
      <c r="D1355" s="122" t="s">
        <v>1705</v>
      </c>
      <c r="E1355" s="121" t="s">
        <v>953</v>
      </c>
      <c r="F1355" s="22"/>
      <c r="G1355" s="71">
        <f t="shared" si="19"/>
        <v>975213</v>
      </c>
      <c r="H1355" s="28" t="s">
        <v>1704</v>
      </c>
      <c r="I1355" s="18"/>
      <c r="J1355" s="23"/>
      <c r="K1355" s="23"/>
      <c r="L1355" s="23"/>
    </row>
    <row r="1356" spans="1:12" ht="12.75">
      <c r="A1356" s="6"/>
      <c r="B1356" s="58">
        <f>200*(31-27)</f>
        <v>800</v>
      </c>
      <c r="C1356" s="121" t="s">
        <v>16</v>
      </c>
      <c r="D1356" s="122" t="s">
        <v>1753</v>
      </c>
      <c r="E1356" s="121" t="s">
        <v>128</v>
      </c>
      <c r="F1356" s="22"/>
      <c r="G1356" s="71">
        <f t="shared" si="19"/>
        <v>976013</v>
      </c>
      <c r="H1356" s="28" t="s">
        <v>1707</v>
      </c>
      <c r="I1356" s="18"/>
      <c r="J1356" s="23"/>
      <c r="K1356" s="23"/>
      <c r="L1356" s="23"/>
    </row>
    <row r="1357" spans="1:12" ht="12.75">
      <c r="A1357" s="6"/>
      <c r="B1357" s="58"/>
      <c r="C1357" s="121"/>
      <c r="D1357" s="122"/>
      <c r="E1357" s="121"/>
      <c r="F1357" s="22"/>
      <c r="G1357" s="71">
        <f t="shared" si="19"/>
        <v>976013</v>
      </c>
      <c r="H1357" s="28"/>
      <c r="I1357" s="18"/>
      <c r="J1357" s="23"/>
      <c r="K1357" s="23"/>
      <c r="L1357" s="23"/>
    </row>
    <row r="1358" spans="1:12" ht="12.75">
      <c r="A1358" s="6"/>
      <c r="B1358" s="147">
        <f>200*31</f>
        <v>6200</v>
      </c>
      <c r="C1358" s="145" t="s">
        <v>16</v>
      </c>
      <c r="D1358" s="146" t="s">
        <v>1325</v>
      </c>
      <c r="E1358" s="145" t="s">
        <v>282</v>
      </c>
      <c r="F1358" s="22"/>
      <c r="G1358" s="71">
        <f t="shared" si="19"/>
        <v>982213</v>
      </c>
      <c r="H1358" s="28" t="s">
        <v>283</v>
      </c>
      <c r="I1358" s="18"/>
      <c r="J1358" s="23"/>
      <c r="K1358" s="23"/>
      <c r="L1358" s="23"/>
    </row>
    <row r="1359" spans="1:12" ht="12.75">
      <c r="A1359" s="19"/>
      <c r="B1359" s="58">
        <f>250*(25-13)</f>
        <v>3000</v>
      </c>
      <c r="C1359" s="243" t="s">
        <v>16</v>
      </c>
      <c r="D1359" s="244" t="s">
        <v>1703</v>
      </c>
      <c r="E1359" s="201" t="s">
        <v>953</v>
      </c>
      <c r="F1359" s="22"/>
      <c r="G1359" s="71">
        <f t="shared" si="19"/>
        <v>985213</v>
      </c>
      <c r="H1359" s="28" t="s">
        <v>1704</v>
      </c>
      <c r="I1359" s="18"/>
      <c r="J1359" s="23"/>
      <c r="K1359" s="23"/>
      <c r="L1359" s="23"/>
    </row>
    <row r="1360" spans="1:12" ht="12.75">
      <c r="A1360" s="31"/>
      <c r="B1360" s="58">
        <f>200*(27-23)</f>
        <v>800</v>
      </c>
      <c r="C1360" s="238" t="s">
        <v>16</v>
      </c>
      <c r="D1360" s="242" t="s">
        <v>1709</v>
      </c>
      <c r="E1360" s="201" t="s">
        <v>993</v>
      </c>
      <c r="F1360" s="22" t="s">
        <v>1096</v>
      </c>
      <c r="G1360" s="71">
        <f t="shared" si="19"/>
        <v>986013</v>
      </c>
      <c r="H1360" s="28" t="s">
        <v>1710</v>
      </c>
      <c r="I1360" s="18"/>
      <c r="J1360" s="23"/>
      <c r="K1360" s="23"/>
      <c r="L1360" s="23"/>
    </row>
    <row r="1361" spans="1:12" ht="12.75">
      <c r="A1361" s="31"/>
      <c r="B1361" s="58">
        <f>200*(8-5)</f>
        <v>600</v>
      </c>
      <c r="C1361" s="238" t="s">
        <v>16</v>
      </c>
      <c r="D1361" s="242" t="s">
        <v>1456</v>
      </c>
      <c r="E1361" s="201" t="s">
        <v>1198</v>
      </c>
      <c r="F1361" s="22"/>
      <c r="G1361" s="71">
        <f t="shared" si="19"/>
        <v>986613</v>
      </c>
      <c r="H1361" s="28" t="s">
        <v>1457</v>
      </c>
      <c r="I1361" s="18"/>
      <c r="J1361" s="23"/>
      <c r="K1361" s="23"/>
      <c r="L1361" s="23"/>
    </row>
    <row r="1362" spans="1:12" ht="12.75">
      <c r="A1362" s="31"/>
      <c r="B1362" s="58">
        <f>200*(31-14)</f>
        <v>3400</v>
      </c>
      <c r="C1362" s="238" t="s">
        <v>16</v>
      </c>
      <c r="D1362" s="242" t="s">
        <v>1536</v>
      </c>
      <c r="E1362" s="237" t="s">
        <v>1541</v>
      </c>
      <c r="F1362" s="22"/>
      <c r="G1362" s="71">
        <f t="shared" si="19"/>
        <v>990013</v>
      </c>
      <c r="H1362" s="28" t="s">
        <v>1542</v>
      </c>
      <c r="I1362" s="18"/>
      <c r="J1362" s="23"/>
      <c r="K1362" s="23"/>
      <c r="L1362" s="23"/>
    </row>
    <row r="1363" spans="1:12" ht="12.75">
      <c r="A1363" s="31"/>
      <c r="B1363" s="58"/>
      <c r="C1363" s="238" t="s">
        <v>16</v>
      </c>
      <c r="D1363" s="242"/>
      <c r="E1363" s="237" t="s">
        <v>1754</v>
      </c>
      <c r="F1363" s="22"/>
      <c r="G1363" s="71">
        <f t="shared" si="19"/>
        <v>990013</v>
      </c>
      <c r="H1363" s="28" t="s">
        <v>1711</v>
      </c>
      <c r="I1363" s="18"/>
      <c r="J1363" s="23"/>
      <c r="K1363" s="23"/>
      <c r="L1363" s="23"/>
    </row>
    <row r="1364" spans="1:12" ht="12.75">
      <c r="A1364" s="31"/>
      <c r="B1364" s="30"/>
      <c r="C1364" s="89" t="s">
        <v>16</v>
      </c>
      <c r="D1364" s="90" t="s">
        <v>1712</v>
      </c>
      <c r="E1364" s="245" t="s">
        <v>1662</v>
      </c>
      <c r="F1364" s="246" t="s">
        <v>143</v>
      </c>
      <c r="G1364" s="71">
        <f t="shared" si="19"/>
        <v>990013</v>
      </c>
      <c r="H1364" s="247" t="s">
        <v>1713</v>
      </c>
      <c r="I1364" s="18"/>
      <c r="J1364" s="23"/>
      <c r="K1364" s="23"/>
      <c r="L1364" s="23"/>
    </row>
    <row r="1365" spans="1:12" ht="12.75">
      <c r="A1365" s="31"/>
      <c r="B1365" s="30">
        <f>200*(31-28)</f>
        <v>600</v>
      </c>
      <c r="C1365" s="89" t="s">
        <v>16</v>
      </c>
      <c r="D1365" s="90" t="s">
        <v>1712</v>
      </c>
      <c r="E1365" s="245" t="s">
        <v>123</v>
      </c>
      <c r="F1365" s="22"/>
      <c r="G1365" s="71">
        <f t="shared" si="19"/>
        <v>990613</v>
      </c>
      <c r="H1365" s="247" t="s">
        <v>1714</v>
      </c>
      <c r="I1365" s="18"/>
      <c r="J1365" s="23"/>
      <c r="K1365" s="23"/>
      <c r="L1365" s="23"/>
    </row>
    <row r="1366" spans="1:12" ht="12.75">
      <c r="A1366" s="31"/>
      <c r="B1366" s="30"/>
      <c r="C1366" s="26"/>
      <c r="D1366" s="30"/>
      <c r="E1366" s="7"/>
      <c r="F1366" s="22"/>
      <c r="G1366" s="71">
        <f t="shared" si="19"/>
        <v>990613</v>
      </c>
      <c r="H1366" s="18"/>
      <c r="I1366" s="18"/>
      <c r="J1366" s="23"/>
      <c r="K1366" s="23"/>
      <c r="L1366" s="23"/>
    </row>
    <row r="1367" spans="1:12" ht="12.75">
      <c r="A1367" s="31" t="s">
        <v>1274</v>
      </c>
      <c r="B1367" s="30">
        <v>300</v>
      </c>
      <c r="C1367" s="26" t="s">
        <v>149</v>
      </c>
      <c r="D1367" s="30" t="s">
        <v>1284</v>
      </c>
      <c r="E1367" s="7"/>
      <c r="F1367" s="22"/>
      <c r="G1367" s="71">
        <f t="shared" si="19"/>
        <v>990913</v>
      </c>
      <c r="H1367" s="18"/>
      <c r="I1367" s="18"/>
      <c r="J1367" s="23"/>
      <c r="K1367" s="23"/>
      <c r="L1367" s="23"/>
    </row>
    <row r="1368" spans="1:12" ht="12.75">
      <c r="A1368" s="31" t="s">
        <v>1274</v>
      </c>
      <c r="B1368" s="30">
        <v>106</v>
      </c>
      <c r="C1368" s="26" t="s">
        <v>80</v>
      </c>
      <c r="D1368" s="30" t="s">
        <v>1394</v>
      </c>
      <c r="E1368" s="7" t="s">
        <v>758</v>
      </c>
      <c r="F1368" s="22"/>
      <c r="G1368" s="71">
        <f t="shared" si="19"/>
        <v>991019</v>
      </c>
      <c r="H1368" s="18"/>
      <c r="I1368" s="18"/>
      <c r="J1368" s="23"/>
      <c r="K1368" s="23"/>
      <c r="L1368" s="23"/>
    </row>
    <row r="1369" spans="1:12" ht="12.75">
      <c r="A1369" s="31" t="s">
        <v>1276</v>
      </c>
      <c r="B1369" s="30">
        <f>1636</f>
        <v>1636</v>
      </c>
      <c r="C1369" s="26" t="s">
        <v>80</v>
      </c>
      <c r="D1369" s="30" t="s">
        <v>1392</v>
      </c>
      <c r="E1369" s="7" t="s">
        <v>1259</v>
      </c>
      <c r="F1369" s="22"/>
      <c r="G1369" s="71">
        <f t="shared" si="19"/>
        <v>992655</v>
      </c>
      <c r="H1369" s="18"/>
      <c r="I1369" s="18"/>
      <c r="J1369" s="23"/>
      <c r="K1369" s="23"/>
      <c r="L1369" s="23"/>
    </row>
    <row r="1370" spans="1:12" ht="12.75">
      <c r="A1370" s="31" t="s">
        <v>45</v>
      </c>
      <c r="B1370" s="30">
        <v>648</v>
      </c>
      <c r="C1370" s="26" t="s">
        <v>80</v>
      </c>
      <c r="D1370" s="30" t="s">
        <v>1395</v>
      </c>
      <c r="E1370" s="7" t="s">
        <v>758</v>
      </c>
      <c r="F1370" s="22"/>
      <c r="G1370" s="71">
        <f t="shared" si="19"/>
        <v>993303</v>
      </c>
      <c r="H1370" s="18"/>
      <c r="I1370" s="18"/>
      <c r="J1370" s="23"/>
      <c r="K1370" s="23"/>
      <c r="L1370" s="23"/>
    </row>
    <row r="1371" spans="1:12" ht="12.75">
      <c r="A1371" s="31" t="s">
        <v>45</v>
      </c>
      <c r="B1371" s="30">
        <v>5000</v>
      </c>
      <c r="C1371" s="26" t="s">
        <v>147</v>
      </c>
      <c r="D1371" s="30" t="s">
        <v>1316</v>
      </c>
      <c r="E1371" s="7" t="s">
        <v>260</v>
      </c>
      <c r="F1371" s="22"/>
      <c r="G1371" s="71">
        <f t="shared" si="19"/>
        <v>998303</v>
      </c>
      <c r="H1371" s="18"/>
      <c r="I1371" s="18"/>
      <c r="J1371" s="23"/>
      <c r="K1371" s="23"/>
      <c r="L1371" s="23"/>
    </row>
    <row r="1372" spans="1:12" ht="12.75">
      <c r="A1372" s="31" t="s">
        <v>45</v>
      </c>
      <c r="B1372" s="30">
        <v>2000</v>
      </c>
      <c r="C1372" s="26" t="s">
        <v>147</v>
      </c>
      <c r="D1372" s="30" t="s">
        <v>1317</v>
      </c>
      <c r="E1372" s="7" t="s">
        <v>114</v>
      </c>
      <c r="F1372" s="22"/>
      <c r="G1372" s="71">
        <f t="shared" si="19"/>
        <v>1000303</v>
      </c>
      <c r="H1372" s="18"/>
      <c r="I1372" s="18"/>
      <c r="J1372" s="23"/>
      <c r="K1372" s="23"/>
      <c r="L1372" s="23"/>
    </row>
    <row r="1373" spans="1:12" ht="12.75">
      <c r="A1373" s="31" t="s">
        <v>45</v>
      </c>
      <c r="B1373" s="30">
        <v>15000</v>
      </c>
      <c r="C1373" s="26" t="s">
        <v>147</v>
      </c>
      <c r="D1373" s="30" t="s">
        <v>1376</v>
      </c>
      <c r="E1373" s="7" t="s">
        <v>160</v>
      </c>
      <c r="F1373" s="22"/>
      <c r="G1373" s="71">
        <f t="shared" si="19"/>
        <v>1015303</v>
      </c>
      <c r="H1373" s="18"/>
      <c r="I1373" s="18"/>
      <c r="J1373" s="23"/>
      <c r="K1373" s="23"/>
      <c r="L1373" s="23"/>
    </row>
    <row r="1374" spans="1:12" ht="12.75">
      <c r="A1374" s="31" t="s">
        <v>1359</v>
      </c>
      <c r="B1374" s="30">
        <v>1200</v>
      </c>
      <c r="C1374" s="26" t="s">
        <v>510</v>
      </c>
      <c r="D1374" s="30" t="s">
        <v>1389</v>
      </c>
      <c r="E1374" s="7" t="s">
        <v>123</v>
      </c>
      <c r="F1374" s="22"/>
      <c r="G1374" s="71">
        <f aca="true" t="shared" si="20" ref="G1374:G1413">G1373+B1374</f>
        <v>1016503</v>
      </c>
      <c r="H1374" s="18"/>
      <c r="I1374" s="18"/>
      <c r="J1374" s="23"/>
      <c r="K1374" s="23"/>
      <c r="L1374" s="23"/>
    </row>
    <row r="1375" spans="1:12" ht="12.75">
      <c r="A1375" s="31" t="s">
        <v>46</v>
      </c>
      <c r="B1375" s="30">
        <v>15000</v>
      </c>
      <c r="C1375" s="26" t="s">
        <v>147</v>
      </c>
      <c r="D1375" s="30" t="s">
        <v>1377</v>
      </c>
      <c r="E1375" s="7" t="s">
        <v>160</v>
      </c>
      <c r="F1375" s="22"/>
      <c r="G1375" s="71">
        <f t="shared" si="20"/>
        <v>1031503</v>
      </c>
      <c r="H1375" s="18"/>
      <c r="I1375" s="18"/>
      <c r="J1375" s="23"/>
      <c r="K1375" s="23"/>
      <c r="L1375" s="23"/>
    </row>
    <row r="1376" spans="1:12" ht="12.75">
      <c r="A1376" s="31" t="s">
        <v>1391</v>
      </c>
      <c r="B1376" s="30">
        <f>220+315*2+265+462</f>
        <v>1577</v>
      </c>
      <c r="C1376" s="26" t="s">
        <v>149</v>
      </c>
      <c r="D1376" s="30" t="s">
        <v>1425</v>
      </c>
      <c r="E1376" s="7"/>
      <c r="F1376" s="22"/>
      <c r="G1376" s="71">
        <f t="shared" si="20"/>
        <v>1033080</v>
      </c>
      <c r="H1376" s="18"/>
      <c r="I1376" s="18"/>
      <c r="J1376" s="23"/>
      <c r="K1376" s="23"/>
      <c r="L1376" s="23"/>
    </row>
    <row r="1377" spans="1:12" ht="12.75">
      <c r="A1377" s="31" t="s">
        <v>1428</v>
      </c>
      <c r="B1377" s="30">
        <v>1500</v>
      </c>
      <c r="C1377" s="26" t="s">
        <v>147</v>
      </c>
      <c r="D1377" s="30" t="s">
        <v>1454</v>
      </c>
      <c r="E1377" s="7" t="s">
        <v>1435</v>
      </c>
      <c r="F1377" s="22"/>
      <c r="G1377" s="71">
        <f t="shared" si="20"/>
        <v>1034580</v>
      </c>
      <c r="H1377" s="18"/>
      <c r="I1377" s="18"/>
      <c r="J1377" s="23"/>
      <c r="K1377" s="23"/>
      <c r="L1377" s="23"/>
    </row>
    <row r="1378" spans="1:12" ht="12.75">
      <c r="A1378" s="31" t="s">
        <v>1428</v>
      </c>
      <c r="B1378" s="30">
        <f>350*4</f>
        <v>1400</v>
      </c>
      <c r="C1378" s="26" t="s">
        <v>147</v>
      </c>
      <c r="D1378" s="30" t="s">
        <v>1763</v>
      </c>
      <c r="E1378" s="248" t="s">
        <v>1764</v>
      </c>
      <c r="F1378" s="22"/>
      <c r="G1378" s="71">
        <f t="shared" si="20"/>
        <v>1035980</v>
      </c>
      <c r="H1378" s="18"/>
      <c r="I1378" s="18"/>
      <c r="J1378" s="23"/>
      <c r="K1378" s="23"/>
      <c r="L1378" s="23"/>
    </row>
    <row r="1379" spans="1:12" ht="12.75">
      <c r="A1379" s="31" t="s">
        <v>1468</v>
      </c>
      <c r="B1379" s="30">
        <v>19400</v>
      </c>
      <c r="C1379" s="26" t="s">
        <v>149</v>
      </c>
      <c r="D1379" s="30" t="s">
        <v>1469</v>
      </c>
      <c r="E1379" s="7"/>
      <c r="F1379" s="22"/>
      <c r="G1379" s="71">
        <f t="shared" si="20"/>
        <v>1055380</v>
      </c>
      <c r="H1379" s="18"/>
      <c r="I1379" s="18"/>
      <c r="J1379" s="23"/>
      <c r="K1379" s="23"/>
      <c r="L1379" s="23"/>
    </row>
    <row r="1380" spans="1:12" ht="12.75">
      <c r="A1380" s="31" t="s">
        <v>1468</v>
      </c>
      <c r="B1380" s="30">
        <v>1800</v>
      </c>
      <c r="C1380" s="26" t="s">
        <v>147</v>
      </c>
      <c r="D1380" s="30" t="s">
        <v>1454</v>
      </c>
      <c r="E1380" s="7"/>
      <c r="F1380" s="22"/>
      <c r="G1380" s="71">
        <f t="shared" si="20"/>
        <v>1057180</v>
      </c>
      <c r="H1380" s="18"/>
      <c r="I1380" s="18"/>
      <c r="J1380" s="23"/>
      <c r="K1380" s="23"/>
      <c r="L1380" s="23"/>
    </row>
    <row r="1381" spans="1:12" ht="12.75">
      <c r="A1381" s="31" t="s">
        <v>1487</v>
      </c>
      <c r="B1381" s="30">
        <f>315+315+315</f>
        <v>945</v>
      </c>
      <c r="C1381" s="26" t="s">
        <v>149</v>
      </c>
      <c r="D1381" s="30" t="s">
        <v>1488</v>
      </c>
      <c r="E1381" s="7"/>
      <c r="F1381" s="22"/>
      <c r="G1381" s="71">
        <f t="shared" si="20"/>
        <v>1058125</v>
      </c>
      <c r="H1381" s="18"/>
      <c r="I1381" s="18"/>
      <c r="J1381" s="23"/>
      <c r="K1381" s="23"/>
      <c r="L1381" s="23"/>
    </row>
    <row r="1382" spans="1:12" ht="12.75">
      <c r="A1382" s="31" t="s">
        <v>1470</v>
      </c>
      <c r="B1382" s="30">
        <f>2284-178-3</f>
        <v>2103</v>
      </c>
      <c r="C1382" s="26" t="s">
        <v>80</v>
      </c>
      <c r="D1382" s="30" t="s">
        <v>1513</v>
      </c>
      <c r="E1382" s="7" t="s">
        <v>1471</v>
      </c>
      <c r="F1382" s="22"/>
      <c r="G1382" s="71">
        <f t="shared" si="20"/>
        <v>1060228</v>
      </c>
      <c r="H1382" s="18"/>
      <c r="I1382" s="18"/>
      <c r="J1382" s="23"/>
      <c r="K1382" s="23"/>
      <c r="L1382" s="23"/>
    </row>
    <row r="1383" spans="1:12" ht="12.75">
      <c r="A1383" s="31" t="s">
        <v>1470</v>
      </c>
      <c r="B1383" s="30">
        <f>98*5</f>
        <v>490</v>
      </c>
      <c r="C1383" s="26" t="s">
        <v>80</v>
      </c>
      <c r="D1383" s="30" t="s">
        <v>1517</v>
      </c>
      <c r="E1383" s="7" t="s">
        <v>1471</v>
      </c>
      <c r="F1383" s="22"/>
      <c r="G1383" s="71">
        <f t="shared" si="20"/>
        <v>1060718</v>
      </c>
      <c r="H1383" s="18"/>
      <c r="I1383" s="18"/>
      <c r="J1383" s="23"/>
      <c r="K1383" s="23"/>
      <c r="L1383" s="23"/>
    </row>
    <row r="1384" spans="1:12" ht="12.75">
      <c r="A1384" s="31" t="s">
        <v>1470</v>
      </c>
      <c r="B1384" s="30">
        <v>2954</v>
      </c>
      <c r="C1384" s="26" t="s">
        <v>80</v>
      </c>
      <c r="D1384" s="30" t="s">
        <v>1472</v>
      </c>
      <c r="E1384" s="7" t="s">
        <v>1471</v>
      </c>
      <c r="F1384" s="22"/>
      <c r="G1384" s="71">
        <f t="shared" si="20"/>
        <v>1063672</v>
      </c>
      <c r="H1384" s="18"/>
      <c r="I1384" s="18"/>
      <c r="J1384" s="23"/>
      <c r="K1384" s="23"/>
      <c r="L1384" s="23"/>
    </row>
    <row r="1385" spans="1:12" ht="12.75">
      <c r="A1385" s="31" t="s">
        <v>1483</v>
      </c>
      <c r="B1385" s="237">
        <v>6000</v>
      </c>
      <c r="C1385" s="26" t="s">
        <v>147</v>
      </c>
      <c r="D1385" s="30" t="s">
        <v>1607</v>
      </c>
      <c r="E1385" s="7" t="s">
        <v>311</v>
      </c>
      <c r="F1385" s="22"/>
      <c r="G1385" s="71">
        <f t="shared" si="20"/>
        <v>1069672</v>
      </c>
      <c r="H1385" s="18"/>
      <c r="I1385" s="18"/>
      <c r="J1385" s="23"/>
      <c r="K1385" s="23"/>
      <c r="L1385" s="23"/>
    </row>
    <row r="1386" spans="1:12" ht="12.75">
      <c r="A1386" s="31" t="s">
        <v>1483</v>
      </c>
      <c r="B1386" s="237">
        <f>13000+1400</f>
        <v>14400</v>
      </c>
      <c r="C1386" s="26" t="s">
        <v>147</v>
      </c>
      <c r="D1386" s="184" t="s">
        <v>1514</v>
      </c>
      <c r="E1386" s="7" t="s">
        <v>317</v>
      </c>
      <c r="F1386" s="22"/>
      <c r="G1386" s="71">
        <f t="shared" si="20"/>
        <v>1084072</v>
      </c>
      <c r="H1386" s="18"/>
      <c r="I1386" s="18"/>
      <c r="J1386" s="23"/>
      <c r="K1386" s="23"/>
      <c r="L1386" s="23"/>
    </row>
    <row r="1387" spans="1:12" ht="12.75">
      <c r="A1387" s="31" t="s">
        <v>1483</v>
      </c>
      <c r="B1387" s="237">
        <f>13000+1400</f>
        <v>14400</v>
      </c>
      <c r="C1387" s="26" t="s">
        <v>147</v>
      </c>
      <c r="D1387" s="184" t="s">
        <v>1515</v>
      </c>
      <c r="E1387" s="7" t="s">
        <v>277</v>
      </c>
      <c r="F1387" s="22"/>
      <c r="G1387" s="71">
        <f t="shared" si="20"/>
        <v>1098472</v>
      </c>
      <c r="H1387" s="18"/>
      <c r="I1387" s="18"/>
      <c r="J1387" s="23"/>
      <c r="K1387" s="23"/>
      <c r="L1387" s="23"/>
    </row>
    <row r="1388" spans="1:12" ht="12.75">
      <c r="A1388" s="31" t="s">
        <v>1483</v>
      </c>
      <c r="B1388" s="237">
        <v>7000</v>
      </c>
      <c r="C1388" s="26" t="s">
        <v>147</v>
      </c>
      <c r="D1388" s="30" t="s">
        <v>1516</v>
      </c>
      <c r="E1388" s="24" t="s">
        <v>271</v>
      </c>
      <c r="F1388" s="22"/>
      <c r="G1388" s="71">
        <f t="shared" si="20"/>
        <v>1105472</v>
      </c>
      <c r="H1388" s="18"/>
      <c r="I1388" s="18"/>
      <c r="J1388" s="23"/>
      <c r="K1388" s="23"/>
      <c r="L1388" s="23"/>
    </row>
    <row r="1389" spans="1:12" ht="12.75">
      <c r="A1389" s="31" t="s">
        <v>1483</v>
      </c>
      <c r="B1389" s="30">
        <v>1300</v>
      </c>
      <c r="C1389" s="26" t="s">
        <v>147</v>
      </c>
      <c r="D1389" s="30" t="s">
        <v>401</v>
      </c>
      <c r="E1389" s="24" t="s">
        <v>150</v>
      </c>
      <c r="F1389" s="22"/>
      <c r="G1389" s="71">
        <f t="shared" si="20"/>
        <v>1106772</v>
      </c>
      <c r="H1389" s="18"/>
      <c r="I1389" s="18"/>
      <c r="J1389" s="23"/>
      <c r="K1389" s="23"/>
      <c r="L1389" s="23"/>
    </row>
    <row r="1390" spans="1:12" ht="12.75" hidden="1">
      <c r="A1390" s="31" t="s">
        <v>1483</v>
      </c>
      <c r="B1390" s="30"/>
      <c r="C1390" s="238" t="s">
        <v>1585</v>
      </c>
      <c r="D1390" s="30"/>
      <c r="E1390" s="24"/>
      <c r="F1390" s="22"/>
      <c r="G1390" s="71">
        <f t="shared" si="20"/>
        <v>1106772</v>
      </c>
      <c r="H1390" s="18"/>
      <c r="I1390" s="18"/>
      <c r="J1390" s="23"/>
      <c r="K1390" s="23"/>
      <c r="L1390" s="23"/>
    </row>
    <row r="1391" spans="1:12" ht="12.75">
      <c r="A1391" s="31" t="s">
        <v>1520</v>
      </c>
      <c r="B1391" s="30">
        <v>1600</v>
      </c>
      <c r="C1391" s="26" t="s">
        <v>149</v>
      </c>
      <c r="D1391" s="30" t="s">
        <v>1469</v>
      </c>
      <c r="E1391" s="24"/>
      <c r="F1391" s="22"/>
      <c r="G1391" s="71">
        <f t="shared" si="20"/>
        <v>1108372</v>
      </c>
      <c r="H1391" s="18"/>
      <c r="I1391" s="18"/>
      <c r="J1391" s="23"/>
      <c r="K1391" s="23"/>
      <c r="L1391" s="23"/>
    </row>
    <row r="1392" spans="1:12" ht="12.75">
      <c r="A1392" s="31" t="s">
        <v>1547</v>
      </c>
      <c r="B1392" s="30">
        <f>4000+1600</f>
        <v>5600</v>
      </c>
      <c r="C1392" s="26" t="s">
        <v>147</v>
      </c>
      <c r="D1392" s="30" t="s">
        <v>1548</v>
      </c>
      <c r="E1392" s="24" t="s">
        <v>240</v>
      </c>
      <c r="F1392" s="22"/>
      <c r="G1392" s="71">
        <f t="shared" si="20"/>
        <v>1113972</v>
      </c>
      <c r="H1392" s="18"/>
      <c r="I1392" s="18"/>
      <c r="J1392" s="23"/>
      <c r="K1392" s="23"/>
      <c r="L1392" s="23"/>
    </row>
    <row r="1393" spans="1:12" ht="12.75">
      <c r="A1393" s="31" t="s">
        <v>1518</v>
      </c>
      <c r="B1393" s="30">
        <v>16812</v>
      </c>
      <c r="C1393" s="26" t="s">
        <v>510</v>
      </c>
      <c r="D1393" s="30" t="s">
        <v>1519</v>
      </c>
      <c r="E1393" s="24" t="s">
        <v>413</v>
      </c>
      <c r="F1393" s="22"/>
      <c r="G1393" s="71">
        <f t="shared" si="20"/>
        <v>1130784</v>
      </c>
      <c r="H1393" s="18"/>
      <c r="I1393" s="18"/>
      <c r="J1393" s="23"/>
      <c r="K1393" s="23"/>
      <c r="L1393" s="23"/>
    </row>
    <row r="1394" spans="1:12" ht="12.75">
      <c r="A1394" s="31" t="s">
        <v>32</v>
      </c>
      <c r="B1394" s="30">
        <v>15000</v>
      </c>
      <c r="C1394" s="26" t="s">
        <v>147</v>
      </c>
      <c r="D1394" s="30" t="s">
        <v>1560</v>
      </c>
      <c r="E1394" s="24" t="s">
        <v>160</v>
      </c>
      <c r="F1394" s="22"/>
      <c r="G1394" s="71">
        <f t="shared" si="20"/>
        <v>1145784</v>
      </c>
      <c r="H1394" s="18"/>
      <c r="I1394" s="18"/>
      <c r="J1394" s="23"/>
      <c r="K1394" s="23"/>
      <c r="L1394" s="23"/>
    </row>
    <row r="1395" spans="1:12" ht="12.75">
      <c r="A1395" s="31" t="s">
        <v>1553</v>
      </c>
      <c r="B1395" s="30">
        <v>1300</v>
      </c>
      <c r="C1395" s="26" t="s">
        <v>147</v>
      </c>
      <c r="D1395" s="30" t="s">
        <v>401</v>
      </c>
      <c r="E1395" s="24" t="s">
        <v>311</v>
      </c>
      <c r="F1395" s="22"/>
      <c r="G1395" s="71">
        <f t="shared" si="20"/>
        <v>1147084</v>
      </c>
      <c r="H1395" s="18"/>
      <c r="I1395" s="18"/>
      <c r="J1395" s="23"/>
      <c r="K1395" s="23"/>
      <c r="L1395" s="23"/>
    </row>
    <row r="1396" spans="1:12" ht="12.75">
      <c r="A1396" s="31" t="s">
        <v>1552</v>
      </c>
      <c r="B1396" s="237">
        <v>8000</v>
      </c>
      <c r="C1396" s="26" t="s">
        <v>147</v>
      </c>
      <c r="D1396" s="30" t="s">
        <v>1592</v>
      </c>
      <c r="E1396" s="24" t="s">
        <v>128</v>
      </c>
      <c r="F1396" s="22"/>
      <c r="G1396" s="71">
        <f t="shared" si="20"/>
        <v>1155084</v>
      </c>
      <c r="H1396" s="18"/>
      <c r="I1396" s="18"/>
      <c r="J1396" s="23"/>
      <c r="K1396" s="23"/>
      <c r="L1396" s="23"/>
    </row>
    <row r="1397" spans="1:12" ht="12.75">
      <c r="A1397" s="31" t="s">
        <v>1552</v>
      </c>
      <c r="B1397" s="30">
        <v>907</v>
      </c>
      <c r="C1397" s="26" t="s">
        <v>80</v>
      </c>
      <c r="D1397" s="30" t="s">
        <v>1729</v>
      </c>
      <c r="E1397" s="24" t="s">
        <v>128</v>
      </c>
      <c r="F1397" s="22"/>
      <c r="G1397" s="71">
        <f t="shared" si="20"/>
        <v>1155991</v>
      </c>
      <c r="H1397" s="18"/>
      <c r="I1397" s="18"/>
      <c r="J1397" s="23"/>
      <c r="K1397" s="23"/>
      <c r="L1397" s="23"/>
    </row>
    <row r="1398" spans="1:12" ht="12.75">
      <c r="A1398" s="31" t="s">
        <v>1555</v>
      </c>
      <c r="B1398" s="30">
        <v>960</v>
      </c>
      <c r="C1398" s="26" t="s">
        <v>80</v>
      </c>
      <c r="D1398" s="30" t="s">
        <v>1730</v>
      </c>
      <c r="E1398" s="24" t="s">
        <v>128</v>
      </c>
      <c r="F1398" s="22"/>
      <c r="G1398" s="71">
        <f t="shared" si="20"/>
        <v>1156951</v>
      </c>
      <c r="H1398" s="18"/>
      <c r="I1398" s="18"/>
      <c r="J1398" s="23"/>
      <c r="K1398" s="23"/>
      <c r="L1398" s="23"/>
    </row>
    <row r="1399" spans="1:12" ht="12.75">
      <c r="A1399" s="31" t="s">
        <v>1550</v>
      </c>
      <c r="B1399" s="30">
        <v>8000</v>
      </c>
      <c r="C1399" s="26" t="s">
        <v>147</v>
      </c>
      <c r="D1399" s="30" t="s">
        <v>1551</v>
      </c>
      <c r="E1399" s="7" t="s">
        <v>928</v>
      </c>
      <c r="F1399" s="22"/>
      <c r="G1399" s="71">
        <f t="shared" si="20"/>
        <v>1164951</v>
      </c>
      <c r="H1399" s="18"/>
      <c r="I1399" s="18"/>
      <c r="J1399" s="23"/>
      <c r="K1399" s="23"/>
      <c r="L1399" s="23"/>
    </row>
    <row r="1400" spans="1:12" ht="12.75">
      <c r="A1400" s="31" t="s">
        <v>1550</v>
      </c>
      <c r="B1400" s="30">
        <f>450+750</f>
        <v>1200</v>
      </c>
      <c r="C1400" s="26" t="s">
        <v>147</v>
      </c>
      <c r="D1400" s="30" t="s">
        <v>1593</v>
      </c>
      <c r="E1400" s="240" t="s">
        <v>993</v>
      </c>
      <c r="F1400" s="22"/>
      <c r="G1400" s="71">
        <f t="shared" si="20"/>
        <v>1166151</v>
      </c>
      <c r="H1400" s="18"/>
      <c r="I1400" s="18"/>
      <c r="J1400" s="23"/>
      <c r="K1400" s="23"/>
      <c r="L1400" s="23"/>
    </row>
    <row r="1401" spans="1:12" ht="12.75">
      <c r="A1401" s="31" t="s">
        <v>1559</v>
      </c>
      <c r="B1401" s="30"/>
      <c r="C1401" s="26" t="s">
        <v>147</v>
      </c>
      <c r="D1401" s="30" t="s">
        <v>1706</v>
      </c>
      <c r="E1401" s="240" t="s">
        <v>123</v>
      </c>
      <c r="F1401" s="22"/>
      <c r="G1401" s="71">
        <f t="shared" si="20"/>
        <v>1166151</v>
      </c>
      <c r="H1401" s="18"/>
      <c r="I1401" s="18"/>
      <c r="J1401" s="23"/>
      <c r="K1401" s="23"/>
      <c r="L1401" s="23"/>
    </row>
    <row r="1402" spans="1:12" ht="12.75">
      <c r="A1402" s="31" t="s">
        <v>1559</v>
      </c>
      <c r="B1402" s="30">
        <v>220</v>
      </c>
      <c r="C1402" s="26" t="s">
        <v>149</v>
      </c>
      <c r="D1402" s="30" t="s">
        <v>1591</v>
      </c>
      <c r="E1402" s="7"/>
      <c r="F1402" s="22"/>
      <c r="G1402" s="71">
        <f t="shared" si="20"/>
        <v>1166371</v>
      </c>
      <c r="H1402" s="18"/>
      <c r="I1402" s="18"/>
      <c r="J1402" s="23"/>
      <c r="K1402" s="23"/>
      <c r="L1402" s="23"/>
    </row>
    <row r="1403" spans="1:12" ht="12.75">
      <c r="A1403" s="31" t="s">
        <v>1582</v>
      </c>
      <c r="B1403" s="30">
        <v>10000</v>
      </c>
      <c r="C1403" s="26" t="s">
        <v>147</v>
      </c>
      <c r="D1403" s="30" t="s">
        <v>1551</v>
      </c>
      <c r="E1403" s="7" t="s">
        <v>993</v>
      </c>
      <c r="F1403" s="22"/>
      <c r="G1403" s="71">
        <f t="shared" si="20"/>
        <v>1176371</v>
      </c>
      <c r="H1403" s="18"/>
      <c r="I1403" s="18"/>
      <c r="J1403" s="23"/>
      <c r="K1403" s="23"/>
      <c r="L1403" s="23"/>
    </row>
    <row r="1404" spans="1:12" ht="12.75">
      <c r="A1404" s="31" t="s">
        <v>1582</v>
      </c>
      <c r="B1404" s="30">
        <v>2000</v>
      </c>
      <c r="C1404" s="26" t="s">
        <v>147</v>
      </c>
      <c r="D1404" s="30" t="s">
        <v>1454</v>
      </c>
      <c r="E1404" s="7" t="s">
        <v>123</v>
      </c>
      <c r="F1404" s="22"/>
      <c r="G1404" s="71">
        <f t="shared" si="20"/>
        <v>1178371</v>
      </c>
      <c r="H1404" s="18"/>
      <c r="I1404" s="18"/>
      <c r="J1404" s="23"/>
      <c r="K1404" s="23"/>
      <c r="L1404" s="23"/>
    </row>
    <row r="1405" spans="1:12" ht="12.75">
      <c r="A1405" s="31" t="s">
        <v>1582</v>
      </c>
      <c r="B1405" s="30">
        <v>1150</v>
      </c>
      <c r="C1405" s="26" t="s">
        <v>147</v>
      </c>
      <c r="D1405" s="30" t="s">
        <v>1593</v>
      </c>
      <c r="E1405" s="7" t="s">
        <v>1523</v>
      </c>
      <c r="F1405" s="22"/>
      <c r="G1405" s="71">
        <f t="shared" si="20"/>
        <v>1179521</v>
      </c>
      <c r="H1405" s="18"/>
      <c r="I1405" s="18"/>
      <c r="J1405" s="23"/>
      <c r="K1405" s="23"/>
      <c r="L1405" s="23"/>
    </row>
    <row r="1406" spans="1:12" ht="12.75">
      <c r="A1406" s="70">
        <v>41272</v>
      </c>
      <c r="B1406" s="30">
        <v>20000</v>
      </c>
      <c r="C1406" s="26" t="s">
        <v>147</v>
      </c>
      <c r="D1406" s="30" t="s">
        <v>1606</v>
      </c>
      <c r="E1406" s="240" t="s">
        <v>160</v>
      </c>
      <c r="F1406" s="22"/>
      <c r="G1406" s="71">
        <f t="shared" si="20"/>
        <v>1199521</v>
      </c>
      <c r="H1406" s="18"/>
      <c r="I1406" s="18"/>
      <c r="J1406" s="23"/>
      <c r="K1406" s="23"/>
      <c r="L1406" s="23"/>
    </row>
    <row r="1407" spans="1:12" ht="12.75">
      <c r="A1407" s="70">
        <v>41272</v>
      </c>
      <c r="B1407" s="188">
        <v>6000</v>
      </c>
      <c r="C1407" s="26" t="s">
        <v>147</v>
      </c>
      <c r="D1407" s="30" t="s">
        <v>1717</v>
      </c>
      <c r="E1407" s="240" t="s">
        <v>123</v>
      </c>
      <c r="F1407" s="22"/>
      <c r="G1407" s="71">
        <f t="shared" si="20"/>
        <v>1205521</v>
      </c>
      <c r="H1407" s="18"/>
      <c r="I1407" s="18"/>
      <c r="J1407" s="23"/>
      <c r="K1407" s="23"/>
      <c r="L1407" s="23"/>
    </row>
    <row r="1408" spans="1:12" ht="12.75">
      <c r="A1408" s="70">
        <v>41272</v>
      </c>
      <c r="B1408" s="30">
        <v>501</v>
      </c>
      <c r="C1408" s="26" t="s">
        <v>80</v>
      </c>
      <c r="D1408" s="30" t="s">
        <v>1731</v>
      </c>
      <c r="E1408" s="240" t="s">
        <v>123</v>
      </c>
      <c r="F1408" s="22"/>
      <c r="G1408" s="71">
        <f t="shared" si="20"/>
        <v>1206022</v>
      </c>
      <c r="H1408" s="18"/>
      <c r="I1408" s="18"/>
      <c r="J1408" s="23"/>
      <c r="K1408" s="23"/>
      <c r="L1408" s="23"/>
    </row>
    <row r="1409" spans="1:12" ht="12.75">
      <c r="A1409" s="70">
        <v>41273</v>
      </c>
      <c r="B1409" s="30">
        <v>800</v>
      </c>
      <c r="C1409" s="26" t="s">
        <v>147</v>
      </c>
      <c r="D1409" s="30" t="s">
        <v>1454</v>
      </c>
      <c r="E1409" s="240" t="s">
        <v>1611</v>
      </c>
      <c r="F1409" s="22"/>
      <c r="G1409" s="71">
        <f t="shared" si="20"/>
        <v>1206822</v>
      </c>
      <c r="H1409" s="18"/>
      <c r="I1409" s="18"/>
      <c r="J1409" s="23"/>
      <c r="K1409" s="23"/>
      <c r="L1409" s="23"/>
    </row>
    <row r="1410" spans="1:12" ht="12.75">
      <c r="A1410" s="70">
        <v>41273</v>
      </c>
      <c r="B1410" s="30">
        <v>800</v>
      </c>
      <c r="C1410" s="26" t="s">
        <v>147</v>
      </c>
      <c r="D1410" s="30" t="s">
        <v>1454</v>
      </c>
      <c r="E1410" s="240" t="s">
        <v>1533</v>
      </c>
      <c r="F1410" s="22"/>
      <c r="G1410" s="71">
        <f t="shared" si="20"/>
        <v>1207622</v>
      </c>
      <c r="H1410" s="18"/>
      <c r="I1410" s="18"/>
      <c r="J1410" s="23"/>
      <c r="K1410" s="23"/>
      <c r="L1410" s="23"/>
    </row>
    <row r="1411" spans="1:12" ht="12.75">
      <c r="A1411" s="70">
        <v>41273</v>
      </c>
      <c r="B1411" s="30">
        <v>2150</v>
      </c>
      <c r="C1411" s="26" t="s">
        <v>147</v>
      </c>
      <c r="D1411" s="30" t="s">
        <v>1661</v>
      </c>
      <c r="E1411" s="240" t="s">
        <v>1662</v>
      </c>
      <c r="F1411" s="22"/>
      <c r="G1411" s="71">
        <f t="shared" si="20"/>
        <v>1209772</v>
      </c>
      <c r="H1411" s="18"/>
      <c r="I1411" s="18"/>
      <c r="J1411" s="23"/>
      <c r="K1411" s="23"/>
      <c r="L1411" s="23"/>
    </row>
    <row r="1412" spans="1:12" ht="12.75">
      <c r="A1412" s="70"/>
      <c r="B1412" s="30"/>
      <c r="C1412" s="26"/>
      <c r="D1412" s="30"/>
      <c r="E1412" s="240"/>
      <c r="F1412" s="22"/>
      <c r="G1412" s="71">
        <f t="shared" si="20"/>
        <v>1209772</v>
      </c>
      <c r="H1412" s="18"/>
      <c r="I1412" s="18"/>
      <c r="J1412" s="23"/>
      <c r="K1412" s="23"/>
      <c r="L1412" s="23"/>
    </row>
    <row r="1413" spans="1:12" ht="12.75">
      <c r="A1413" s="99"/>
      <c r="B1413" s="22"/>
      <c r="C1413" s="13"/>
      <c r="D1413" s="22"/>
      <c r="E1413" s="7"/>
      <c r="F1413" s="17"/>
      <c r="G1413" s="71">
        <f t="shared" si="20"/>
        <v>1209772</v>
      </c>
      <c r="H1413" s="23"/>
      <c r="I1413" s="23"/>
      <c r="J1413" s="23"/>
      <c r="K1413" s="23"/>
      <c r="L1413" s="23"/>
    </row>
    <row r="1414" spans="1:12" ht="12.75">
      <c r="A1414" s="79" t="s">
        <v>12</v>
      </c>
      <c r="B1414" s="80"/>
      <c r="C1414" s="80"/>
      <c r="D1414" s="79"/>
      <c r="E1414" s="80"/>
      <c r="F1414" s="79"/>
      <c r="G1414" s="81">
        <f>G1413</f>
        <v>1209772</v>
      </c>
      <c r="H1414" s="23"/>
      <c r="I1414" s="23"/>
      <c r="J1414" s="23"/>
      <c r="K1414" s="23"/>
      <c r="L1414" s="23"/>
    </row>
    <row r="1415" spans="8:12" ht="12.75">
      <c r="H1415" s="23"/>
      <c r="I1415" s="23"/>
      <c r="J1415" s="23"/>
      <c r="K1415" s="23"/>
      <c r="L1415" s="23"/>
    </row>
    <row r="1416" spans="5:12" ht="15" customHeight="1">
      <c r="E1416" s="47"/>
      <c r="F1416" s="48"/>
      <c r="H1416" s="23"/>
      <c r="I1416" s="23"/>
      <c r="J1416" s="23"/>
      <c r="K1416" s="23"/>
      <c r="L1416" s="23"/>
    </row>
    <row r="1417" ht="13.5" thickBot="1"/>
    <row r="1418" spans="1:6" ht="16.5" thickBot="1">
      <c r="A1418" s="119" t="s">
        <v>1752</v>
      </c>
      <c r="B1418" s="5"/>
      <c r="C1418" s="5"/>
      <c r="D1418" s="4"/>
      <c r="E1418" s="5"/>
      <c r="F1418" s="239">
        <f>F1075-G1414+'Проект ЗДОРОВЬЕ'!D38</f>
        <v>71192.25</v>
      </c>
    </row>
    <row r="1419" spans="5:6" ht="12.75" hidden="1">
      <c r="E1419" s="42" t="s">
        <v>37</v>
      </c>
      <c r="F1419" s="21">
        <f>G1075</f>
        <v>2545</v>
      </c>
    </row>
    <row r="1420" spans="5:6" ht="12.75" hidden="1">
      <c r="E1420" s="42" t="s">
        <v>38</v>
      </c>
      <c r="F1420" s="62">
        <f>SUM(F1418:F1419)</f>
        <v>73737.25</v>
      </c>
    </row>
    <row r="1421" spans="3:6" ht="12.75" hidden="1">
      <c r="C1421" s="2" t="s">
        <v>42</v>
      </c>
      <c r="E1421" s="42"/>
      <c r="F1421" s="50"/>
    </row>
    <row r="1422" spans="5:6" ht="12.75">
      <c r="E1422" s="42"/>
      <c r="F1422" s="50"/>
    </row>
    <row r="1423" spans="5:6" ht="12.75">
      <c r="E1423" s="42"/>
      <c r="F1423" s="50"/>
    </row>
    <row r="1424" spans="2:4" ht="12" customHeight="1" hidden="1">
      <c r="B1424"/>
      <c r="C1424" t="s">
        <v>51</v>
      </c>
      <c r="D1424" s="21">
        <v>25441</v>
      </c>
    </row>
    <row r="1429" spans="3:4" ht="12.75" hidden="1">
      <c r="C1429" s="103" t="s">
        <v>81</v>
      </c>
      <c r="D1429" s="30"/>
    </row>
    <row r="1430" ht="12.75" hidden="1"/>
    <row r="1431" ht="12.75" hidden="1">
      <c r="C1431" s="2">
        <f>167*(10+20-10)</f>
        <v>3340</v>
      </c>
    </row>
    <row r="1432" spans="2:3" ht="12.75" hidden="1">
      <c r="B1432" s="104" t="s">
        <v>82</v>
      </c>
      <c r="C1432" s="2">
        <v>5000</v>
      </c>
    </row>
    <row r="1433" spans="2:3" ht="12.75" hidden="1">
      <c r="B1433" s="42" t="s">
        <v>83</v>
      </c>
      <c r="C1433" s="2">
        <f>C1432-C1431</f>
        <v>1660</v>
      </c>
    </row>
  </sheetData>
  <sheetProtection/>
  <autoFilter ref="A1080:L1414"/>
  <mergeCells count="40">
    <mergeCell ref="B1305:B1306"/>
    <mergeCell ref="D1305:D1306"/>
    <mergeCell ref="B1307:B1308"/>
    <mergeCell ref="D1307:D1308"/>
    <mergeCell ref="B1309:B1310"/>
    <mergeCell ref="D1309:D1310"/>
    <mergeCell ref="B1299:B1300"/>
    <mergeCell ref="D1299:D1300"/>
    <mergeCell ref="B1301:B1302"/>
    <mergeCell ref="D1301:D1302"/>
    <mergeCell ref="B1303:B1304"/>
    <mergeCell ref="D1303:D1304"/>
    <mergeCell ref="B1104:B1105"/>
    <mergeCell ref="D1104:D1105"/>
    <mergeCell ref="B1106:B1107"/>
    <mergeCell ref="D1106:D1107"/>
    <mergeCell ref="B1098:B1099"/>
    <mergeCell ref="D1098:D1099"/>
    <mergeCell ref="B1100:B1101"/>
    <mergeCell ref="D1100:D1101"/>
    <mergeCell ref="B1102:B1103"/>
    <mergeCell ref="D1102:D1103"/>
    <mergeCell ref="B1092:B1093"/>
    <mergeCell ref="D1092:D1093"/>
    <mergeCell ref="B1094:B1095"/>
    <mergeCell ref="D1094:D1095"/>
    <mergeCell ref="B1096:B1097"/>
    <mergeCell ref="D1096:D1097"/>
    <mergeCell ref="B1193:B1194"/>
    <mergeCell ref="D1193:D1194"/>
    <mergeCell ref="B1195:B1196"/>
    <mergeCell ref="D1195:D1196"/>
    <mergeCell ref="B1197:B1198"/>
    <mergeCell ref="D1197:D1198"/>
    <mergeCell ref="B1203:B1204"/>
    <mergeCell ref="D1203:D1204"/>
    <mergeCell ref="B1199:B1200"/>
    <mergeCell ref="D1199:D1200"/>
    <mergeCell ref="B1201:B1202"/>
    <mergeCell ref="D1201:D1202"/>
  </mergeCells>
  <printOptions/>
  <pageMargins left="0.75" right="0.75" top="1" bottom="1" header="0.5" footer="0.5"/>
  <pageSetup fitToHeight="2" fitToWidth="1" horizontalDpi="600" verticalDpi="600" orientation="landscape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workbookViewId="0" topLeftCell="A7">
      <selection activeCell="E29" sqref="E29"/>
    </sheetView>
  </sheetViews>
  <sheetFormatPr defaultColWidth="9.140625" defaultRowHeight="12.75"/>
  <cols>
    <col min="1" max="1" width="5.8515625" style="32" customWidth="1"/>
    <col min="2" max="2" width="10.140625" style="32" customWidth="1"/>
    <col min="3" max="3" width="27.7109375" style="32" customWidth="1"/>
    <col min="4" max="4" width="19.8515625" style="32" customWidth="1"/>
    <col min="5" max="5" width="19.7109375" style="33" customWidth="1"/>
    <col min="6" max="6" width="15.421875" style="32" customWidth="1"/>
    <col min="7" max="16384" width="9.140625" style="32" customWidth="1"/>
  </cols>
  <sheetData>
    <row r="1" spans="3:6" ht="12.75">
      <c r="C1" s="61"/>
      <c r="D1" s="32" t="s">
        <v>36</v>
      </c>
      <c r="F1" s="34"/>
    </row>
    <row r="2" spans="2:5" ht="12.75">
      <c r="B2" s="32" t="s">
        <v>22</v>
      </c>
      <c r="C2" s="32" t="s">
        <v>242</v>
      </c>
      <c r="D2" s="34" t="s">
        <v>23</v>
      </c>
      <c r="E2" s="35" t="s">
        <v>24</v>
      </c>
    </row>
    <row r="3" spans="2:6" ht="12.75">
      <c r="B3" s="63"/>
      <c r="C3" s="26"/>
      <c r="D3" s="36"/>
      <c r="E3" s="36"/>
      <c r="F3" s="37" t="s">
        <v>25</v>
      </c>
    </row>
    <row r="4" spans="1:23" ht="12.75">
      <c r="A4" s="32">
        <v>1</v>
      </c>
      <c r="B4" s="78">
        <v>167</v>
      </c>
      <c r="C4" s="26" t="s">
        <v>85</v>
      </c>
      <c r="D4" s="25" t="s">
        <v>86</v>
      </c>
      <c r="E4" s="36"/>
      <c r="F4" s="37"/>
      <c r="G4" s="65" t="s">
        <v>197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1" ht="12.75">
      <c r="A5" s="32">
        <v>2</v>
      </c>
      <c r="B5" s="63">
        <v>167</v>
      </c>
      <c r="C5" s="26" t="s">
        <v>87</v>
      </c>
      <c r="D5" s="36" t="s">
        <v>96</v>
      </c>
      <c r="E5" s="36"/>
      <c r="F5" s="37"/>
      <c r="G5" s="65" t="s">
        <v>198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2.75">
      <c r="A6" s="32">
        <v>3</v>
      </c>
      <c r="B6" s="63">
        <v>167</v>
      </c>
      <c r="C6" s="26" t="s">
        <v>95</v>
      </c>
      <c r="D6" s="36"/>
      <c r="E6" s="36"/>
      <c r="F6" s="37"/>
      <c r="G6" s="65" t="s">
        <v>199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2:21" ht="13.5" thickBot="1">
      <c r="B7" s="78">
        <v>167</v>
      </c>
      <c r="C7" s="26" t="s">
        <v>134</v>
      </c>
      <c r="D7" s="36"/>
      <c r="E7" s="36"/>
      <c r="F7" s="37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2" ht="12.75">
      <c r="A8" s="32">
        <v>4</v>
      </c>
      <c r="B8" s="253">
        <v>350</v>
      </c>
      <c r="C8" s="69" t="s">
        <v>66</v>
      </c>
      <c r="D8" s="25"/>
      <c r="E8" s="36"/>
      <c r="F8" s="37"/>
      <c r="G8" s="65" t="s">
        <v>200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3.5" thickBot="1">
      <c r="A9" s="32">
        <v>5</v>
      </c>
      <c r="B9" s="253"/>
      <c r="C9" s="82" t="s">
        <v>128</v>
      </c>
      <c r="D9" s="75"/>
      <c r="E9" s="36"/>
      <c r="F9" s="37"/>
      <c r="G9" s="65" t="s">
        <v>201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2.75">
      <c r="A10" s="32">
        <v>6</v>
      </c>
      <c r="B10" s="253">
        <v>350</v>
      </c>
      <c r="C10" s="69" t="s">
        <v>140</v>
      </c>
      <c r="E10" s="36"/>
      <c r="F10" s="37"/>
      <c r="G10" s="65" t="s">
        <v>202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3.5" thickBot="1">
      <c r="A11" s="32">
        <v>7</v>
      </c>
      <c r="B11" s="253"/>
      <c r="C11" s="82" t="s">
        <v>185</v>
      </c>
      <c r="D11" s="25" t="s">
        <v>165</v>
      </c>
      <c r="E11" s="36"/>
      <c r="F11" s="37"/>
      <c r="G11" s="65" t="s">
        <v>203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2.75">
      <c r="A12" s="32">
        <v>8</v>
      </c>
      <c r="B12" s="253">
        <v>350</v>
      </c>
      <c r="C12" s="100" t="s">
        <v>78</v>
      </c>
      <c r="D12" s="98"/>
      <c r="E12" s="36"/>
      <c r="F12" s="37"/>
      <c r="G12" s="65" t="s">
        <v>204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13.5" thickBot="1">
      <c r="A13" s="32" t="s">
        <v>193</v>
      </c>
      <c r="B13" s="253"/>
      <c r="C13" s="82" t="s">
        <v>141</v>
      </c>
      <c r="D13" s="75"/>
      <c r="E13" s="36"/>
      <c r="F13" s="37"/>
      <c r="G13" s="65" t="s">
        <v>205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12.75">
      <c r="A14" s="32">
        <v>11</v>
      </c>
      <c r="B14" s="253">
        <v>350</v>
      </c>
      <c r="C14" s="69" t="s">
        <v>166</v>
      </c>
      <c r="D14" s="95"/>
      <c r="E14" s="36"/>
      <c r="F14" s="37"/>
      <c r="G14" s="65" t="s">
        <v>206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2:22" ht="13.5" thickBot="1">
      <c r="B15" s="253"/>
      <c r="C15" s="82"/>
      <c r="E15" s="36"/>
      <c r="F15" s="37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1" ht="12.75">
      <c r="A16" s="32">
        <v>12</v>
      </c>
      <c r="B16" s="253">
        <v>350</v>
      </c>
      <c r="C16" s="101" t="s">
        <v>131</v>
      </c>
      <c r="D16" s="96"/>
      <c r="E16" s="36"/>
      <c r="F16" s="37"/>
      <c r="G16" s="65" t="s">
        <v>207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2" ht="13.5" thickBot="1">
      <c r="A17" s="32">
        <v>13</v>
      </c>
      <c r="B17" s="253"/>
      <c r="C17" s="82" t="s">
        <v>152</v>
      </c>
      <c r="D17" s="95" t="s">
        <v>187</v>
      </c>
      <c r="E17" s="36"/>
      <c r="F17" s="3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1" ht="12.75">
      <c r="A18" s="32">
        <v>14</v>
      </c>
      <c r="B18" s="253">
        <v>350</v>
      </c>
      <c r="C18" s="69" t="s">
        <v>114</v>
      </c>
      <c r="D18" s="66"/>
      <c r="E18" s="36"/>
      <c r="F18" s="37"/>
      <c r="G18" s="65" t="s">
        <v>208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3.5" thickBot="1">
      <c r="A19" s="32">
        <v>15</v>
      </c>
      <c r="B19" s="253"/>
      <c r="C19" s="108" t="s">
        <v>119</v>
      </c>
      <c r="D19" s="55"/>
      <c r="E19" s="36"/>
      <c r="F19" s="91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0" ht="12.75">
      <c r="A20" s="32">
        <v>16</v>
      </c>
      <c r="B20" s="253">
        <v>350</v>
      </c>
      <c r="C20" s="69" t="s">
        <v>84</v>
      </c>
      <c r="D20" s="66"/>
      <c r="E20" s="36"/>
      <c r="F20" s="37"/>
      <c r="G20" s="65" t="s">
        <v>209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3.5" thickBot="1">
      <c r="A21" s="32">
        <v>17</v>
      </c>
      <c r="B21" s="253"/>
      <c r="C21" s="108" t="s">
        <v>73</v>
      </c>
      <c r="D21" s="55"/>
      <c r="E21" s="36"/>
      <c r="F21" s="91"/>
      <c r="G21" s="65" t="s">
        <v>210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3" ht="13.5" thickBot="1">
      <c r="B22" s="26"/>
      <c r="C22" s="131" t="s">
        <v>94</v>
      </c>
      <c r="D22" s="25"/>
      <c r="E22" s="26" t="s">
        <v>52</v>
      </c>
      <c r="F22" s="26" t="s">
        <v>33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4" ht="12.75">
      <c r="A23" s="32">
        <v>18</v>
      </c>
      <c r="B23" s="125">
        <v>150</v>
      </c>
      <c r="C23" s="87" t="s">
        <v>90</v>
      </c>
      <c r="D23" s="106"/>
      <c r="E23" s="36"/>
      <c r="F23" s="37" t="s">
        <v>180</v>
      </c>
      <c r="G23" s="65" t="s">
        <v>211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12.75">
      <c r="A24" s="32">
        <v>19</v>
      </c>
      <c r="B24" s="125">
        <v>150</v>
      </c>
      <c r="C24" s="128" t="s">
        <v>129</v>
      </c>
      <c r="D24" s="106"/>
      <c r="E24" s="36"/>
      <c r="F24" s="37"/>
      <c r="G24" s="65" t="s">
        <v>214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.75">
      <c r="A25" s="32">
        <v>20</v>
      </c>
      <c r="B25" s="125">
        <v>150</v>
      </c>
      <c r="C25" s="128" t="s">
        <v>137</v>
      </c>
      <c r="D25" s="106"/>
      <c r="E25" s="36"/>
      <c r="F25" s="37"/>
      <c r="G25" s="65" t="s">
        <v>212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12.75">
      <c r="A26" s="32">
        <v>22</v>
      </c>
      <c r="B26" s="125">
        <v>150</v>
      </c>
      <c r="C26" s="132" t="s">
        <v>146</v>
      </c>
      <c r="D26" s="106" t="s">
        <v>139</v>
      </c>
      <c r="E26" s="36"/>
      <c r="F26" s="37"/>
      <c r="G26" s="65" t="s">
        <v>214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13.5" thickBot="1">
      <c r="A27" s="32">
        <v>24</v>
      </c>
      <c r="B27" s="125">
        <v>150</v>
      </c>
      <c r="C27" s="133" t="s">
        <v>181</v>
      </c>
      <c r="D27" s="26" t="s">
        <v>164</v>
      </c>
      <c r="E27" s="36"/>
      <c r="F27" s="37"/>
      <c r="G27" s="65" t="s">
        <v>213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2" ht="12.75">
      <c r="A28" s="32">
        <v>25</v>
      </c>
      <c r="B28" s="78">
        <v>250</v>
      </c>
      <c r="C28" s="30" t="s">
        <v>60</v>
      </c>
      <c r="D28" s="25" t="s">
        <v>64</v>
      </c>
      <c r="E28" s="36"/>
      <c r="F28" s="37" t="s">
        <v>177</v>
      </c>
      <c r="G28" s="65" t="s">
        <v>216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2:24" ht="13.5" thickBot="1">
      <c r="B29" s="78"/>
      <c r="C29" s="126" t="s">
        <v>89</v>
      </c>
      <c r="D29" s="26"/>
      <c r="E29" s="36"/>
      <c r="F29" s="38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3" ht="12.75">
      <c r="A30" s="32">
        <v>26</v>
      </c>
      <c r="B30" s="78">
        <v>150</v>
      </c>
      <c r="C30" s="87" t="s">
        <v>70</v>
      </c>
      <c r="D30" s="75" t="s">
        <v>71</v>
      </c>
      <c r="E30" s="36"/>
      <c r="F30" s="37" t="s">
        <v>179</v>
      </c>
      <c r="G30" s="65" t="s">
        <v>217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4" ht="12.75">
      <c r="A31" s="32">
        <v>27</v>
      </c>
      <c r="B31" s="78">
        <v>150</v>
      </c>
      <c r="C31" s="128" t="s">
        <v>112</v>
      </c>
      <c r="D31" s="106" t="s">
        <v>113</v>
      </c>
      <c r="E31" s="36"/>
      <c r="F31" s="37"/>
      <c r="G31" s="65" t="s">
        <v>238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2.75">
      <c r="A32" s="32">
        <v>28</v>
      </c>
      <c r="B32" s="78">
        <v>150</v>
      </c>
      <c r="C32" s="128" t="s">
        <v>124</v>
      </c>
      <c r="D32" s="106"/>
      <c r="E32" s="36"/>
      <c r="F32" s="37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3.5" thickBot="1">
      <c r="A33" s="32">
        <v>29</v>
      </c>
      <c r="B33" s="78">
        <v>150</v>
      </c>
      <c r="C33" s="135" t="s">
        <v>138</v>
      </c>
      <c r="D33" s="106"/>
      <c r="E33" s="36"/>
      <c r="F33" s="37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3.5" thickBot="1">
      <c r="A34" s="32">
        <v>30</v>
      </c>
      <c r="B34" s="78">
        <v>200</v>
      </c>
      <c r="C34" s="134" t="s">
        <v>123</v>
      </c>
      <c r="D34" s="28"/>
      <c r="E34" s="36"/>
      <c r="F34" s="37" t="s">
        <v>175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ht="12.75">
      <c r="A35" s="32">
        <v>31</v>
      </c>
      <c r="B35" s="78">
        <v>250</v>
      </c>
      <c r="C35" s="136" t="s">
        <v>122</v>
      </c>
      <c r="D35" s="60"/>
      <c r="E35" s="36"/>
      <c r="F35" s="38"/>
      <c r="G35" s="65" t="s">
        <v>239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ht="12.75">
      <c r="A36" s="32">
        <v>32</v>
      </c>
      <c r="B36" s="78">
        <v>250</v>
      </c>
      <c r="C36" s="137" t="s">
        <v>182</v>
      </c>
      <c r="D36" s="106" t="s">
        <v>188</v>
      </c>
      <c r="E36" s="36"/>
      <c r="F36" s="38"/>
      <c r="G36" s="65" t="s">
        <v>218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ht="13.5" thickBot="1">
      <c r="A37" s="32">
        <v>33</v>
      </c>
      <c r="B37" s="78">
        <v>250</v>
      </c>
      <c r="C37" s="138" t="s">
        <v>163</v>
      </c>
      <c r="D37" s="106" t="s">
        <v>189</v>
      </c>
      <c r="E37" s="36"/>
      <c r="F37" s="38"/>
      <c r="G37" s="65" t="s">
        <v>219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12.75">
      <c r="A38" s="32">
        <v>34</v>
      </c>
      <c r="B38" s="78">
        <v>100</v>
      </c>
      <c r="C38" s="126" t="s">
        <v>121</v>
      </c>
      <c r="D38" s="28" t="s">
        <v>125</v>
      </c>
      <c r="E38" s="36"/>
      <c r="F38" s="37" t="s">
        <v>172</v>
      </c>
      <c r="G38" s="65" t="s">
        <v>220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ht="13.5" thickBot="1">
      <c r="A39" s="32">
        <v>35</v>
      </c>
      <c r="B39" s="78">
        <v>200</v>
      </c>
      <c r="C39" s="126" t="s">
        <v>79</v>
      </c>
      <c r="D39" s="28" t="s">
        <v>74</v>
      </c>
      <c r="E39" s="36"/>
      <c r="F39" s="37" t="s">
        <v>176</v>
      </c>
      <c r="G39" s="65" t="s">
        <v>221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ht="12.75">
      <c r="A40" s="32">
        <v>36</v>
      </c>
      <c r="B40" s="78">
        <v>250</v>
      </c>
      <c r="C40" s="129" t="s">
        <v>150</v>
      </c>
      <c r="D40" s="28" t="s">
        <v>156</v>
      </c>
      <c r="E40" s="36"/>
      <c r="F40" s="37" t="s">
        <v>171</v>
      </c>
      <c r="G40" s="65" t="s">
        <v>222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ht="13.5" thickBot="1">
      <c r="A41" s="32">
        <v>37</v>
      </c>
      <c r="B41" s="78">
        <v>250</v>
      </c>
      <c r="C41" s="130" t="s">
        <v>158</v>
      </c>
      <c r="D41" s="28" t="s">
        <v>157</v>
      </c>
      <c r="E41" s="36"/>
      <c r="F41" s="37"/>
      <c r="G41" s="65" t="s">
        <v>223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.75">
      <c r="A42" s="32">
        <v>38</v>
      </c>
      <c r="B42" s="78">
        <v>167</v>
      </c>
      <c r="C42" s="87" t="s">
        <v>133</v>
      </c>
      <c r="D42" s="60"/>
      <c r="E42" s="36"/>
      <c r="F42" s="38" t="s">
        <v>174</v>
      </c>
      <c r="G42" s="65" t="s">
        <v>209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3" ht="12.75">
      <c r="A43" s="32">
        <v>39</v>
      </c>
      <c r="B43" s="125">
        <v>167</v>
      </c>
      <c r="C43" s="132" t="s">
        <v>68</v>
      </c>
      <c r="D43" s="127"/>
      <c r="E43" s="36"/>
      <c r="F43" s="37"/>
      <c r="G43" s="65" t="s">
        <v>224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ht="13.5" thickBot="1">
      <c r="A44" s="32">
        <v>40</v>
      </c>
      <c r="B44" s="125">
        <v>167</v>
      </c>
      <c r="C44" s="88" t="s">
        <v>183</v>
      </c>
      <c r="D44" s="127"/>
      <c r="E44" s="36"/>
      <c r="F44" s="37"/>
      <c r="G44" s="65" t="s">
        <v>225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4" ht="13.5" thickBot="1">
      <c r="A45" s="32">
        <v>41</v>
      </c>
      <c r="B45" s="78">
        <v>250</v>
      </c>
      <c r="C45" s="30" t="s">
        <v>130</v>
      </c>
      <c r="D45" s="26"/>
      <c r="E45" s="36"/>
      <c r="F45" s="38" t="s">
        <v>173</v>
      </c>
      <c r="G45" s="65" t="s">
        <v>226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ht="12.75">
      <c r="A46" s="32">
        <v>42</v>
      </c>
      <c r="B46" s="78">
        <v>200</v>
      </c>
      <c r="C46" s="87" t="s">
        <v>91</v>
      </c>
      <c r="D46" s="106"/>
      <c r="E46" s="36"/>
      <c r="F46" s="37" t="s">
        <v>178</v>
      </c>
      <c r="G46" s="65" t="s">
        <v>227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ht="12.75">
      <c r="A47" s="32">
        <v>43</v>
      </c>
      <c r="B47" s="125">
        <v>200</v>
      </c>
      <c r="C47" s="128" t="s">
        <v>136</v>
      </c>
      <c r="D47" s="106"/>
      <c r="E47" s="36"/>
      <c r="F47" s="37"/>
      <c r="G47" s="65" t="s">
        <v>228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t="12.75">
      <c r="A48" s="32">
        <v>44</v>
      </c>
      <c r="B48" s="78">
        <v>200</v>
      </c>
      <c r="C48" s="128" t="s">
        <v>151</v>
      </c>
      <c r="D48" s="106" t="s">
        <v>155</v>
      </c>
      <c r="E48" s="36"/>
      <c r="F48" s="37"/>
      <c r="G48" s="65" t="s">
        <v>229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ht="12.75">
      <c r="A49" s="32">
        <v>45</v>
      </c>
      <c r="B49" s="125">
        <v>200</v>
      </c>
      <c r="C49" s="128" t="s">
        <v>115</v>
      </c>
      <c r="D49" s="106"/>
      <c r="E49" s="36"/>
      <c r="F49" s="37"/>
      <c r="G49" s="65" t="s">
        <v>233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2:24" ht="12.75">
      <c r="B50" s="78"/>
      <c r="C50" s="128" t="s">
        <v>132</v>
      </c>
      <c r="D50" s="106"/>
      <c r="E50" s="36"/>
      <c r="F50" s="37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2:24" ht="13.5" thickBot="1">
      <c r="B51" s="78"/>
      <c r="C51" s="135" t="s">
        <v>190</v>
      </c>
      <c r="D51" s="106" t="s">
        <v>192</v>
      </c>
      <c r="E51" s="36"/>
      <c r="F51" s="37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ht="12.75">
      <c r="A52" s="32">
        <v>46</v>
      </c>
      <c r="B52" s="78">
        <v>200</v>
      </c>
      <c r="C52" s="30" t="s">
        <v>120</v>
      </c>
      <c r="D52" s="28"/>
      <c r="E52" s="36"/>
      <c r="F52" s="37" t="s">
        <v>72</v>
      </c>
      <c r="G52" s="65" t="s">
        <v>230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.75">
      <c r="A53" s="32">
        <v>47</v>
      </c>
      <c r="B53" s="139">
        <v>300</v>
      </c>
      <c r="C53" s="134" t="s">
        <v>160</v>
      </c>
      <c r="D53" s="28"/>
      <c r="E53" s="36"/>
      <c r="F53" s="37" t="s">
        <v>170</v>
      </c>
      <c r="G53" s="65" t="s">
        <v>231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12.75">
      <c r="A54" s="32">
        <v>49</v>
      </c>
      <c r="B54" s="78"/>
      <c r="C54" s="26" t="s">
        <v>93</v>
      </c>
      <c r="D54" s="26" t="s">
        <v>100</v>
      </c>
      <c r="E54" s="36"/>
      <c r="F54" s="38" t="s">
        <v>169</v>
      </c>
      <c r="G54" s="65" t="s">
        <v>232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.75">
      <c r="A55" s="32">
        <v>50</v>
      </c>
      <c r="B55" s="78"/>
      <c r="C55" s="26" t="s">
        <v>92</v>
      </c>
      <c r="D55" s="26" t="s">
        <v>101</v>
      </c>
      <c r="E55" s="36"/>
      <c r="F55" s="38" t="s">
        <v>168</v>
      </c>
      <c r="G55" s="65" t="s">
        <v>234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.75">
      <c r="A56" s="32">
        <v>51</v>
      </c>
      <c r="B56" s="78"/>
      <c r="C56" s="26" t="s">
        <v>58</v>
      </c>
      <c r="D56" s="32" t="s">
        <v>59</v>
      </c>
      <c r="E56" s="36"/>
      <c r="F56" s="37" t="s">
        <v>34</v>
      </c>
      <c r="G56" s="65" t="s">
        <v>235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5" ht="12.75">
      <c r="A57" s="32">
        <v>52</v>
      </c>
      <c r="B57" s="63"/>
      <c r="C57" s="26" t="s">
        <v>77</v>
      </c>
      <c r="D57" s="28" t="s">
        <v>102</v>
      </c>
      <c r="E57" s="65"/>
      <c r="F57" s="37" t="s">
        <v>103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.75">
      <c r="A58" s="32">
        <v>53</v>
      </c>
      <c r="B58" s="63"/>
      <c r="C58" s="26" t="s">
        <v>153</v>
      </c>
      <c r="D58" s="28" t="s">
        <v>159</v>
      </c>
      <c r="E58" s="65"/>
      <c r="F58" s="37" t="s">
        <v>167</v>
      </c>
      <c r="G58" s="65" t="s">
        <v>236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.75">
      <c r="A59" s="32">
        <v>54</v>
      </c>
      <c r="B59" s="63"/>
      <c r="C59" s="26" t="s">
        <v>161</v>
      </c>
      <c r="D59" s="28" t="s">
        <v>162</v>
      </c>
      <c r="E59" s="65"/>
      <c r="F59" s="37" t="s">
        <v>49</v>
      </c>
      <c r="G59" s="65" t="s">
        <v>237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.75">
      <c r="A60" s="32">
        <v>55</v>
      </c>
      <c r="B60" s="63"/>
      <c r="C60" s="25" t="s">
        <v>195</v>
      </c>
      <c r="D60" s="28"/>
      <c r="E60" s="65"/>
      <c r="F60" s="37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4" ht="12.75">
      <c r="A61" s="32">
        <v>23</v>
      </c>
      <c r="B61" s="125"/>
      <c r="C61" s="140" t="s">
        <v>184</v>
      </c>
      <c r="D61" s="106"/>
      <c r="E61" s="36"/>
      <c r="F61" s="37" t="s">
        <v>243</v>
      </c>
      <c r="G61" s="65" t="s">
        <v>215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2:25" ht="12.75">
      <c r="B62" s="63"/>
      <c r="C62" s="25" t="s">
        <v>196</v>
      </c>
      <c r="D62" s="28"/>
      <c r="E62" s="65"/>
      <c r="F62" s="37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2:25" ht="12.75">
      <c r="B63" s="63"/>
      <c r="C63" s="26" t="s">
        <v>186</v>
      </c>
      <c r="D63" s="25" t="s">
        <v>191</v>
      </c>
      <c r="E63" s="65"/>
      <c r="F63" s="37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2:25" ht="12.75">
      <c r="B64" s="63"/>
      <c r="C64" s="26" t="s">
        <v>98</v>
      </c>
      <c r="D64" s="25" t="s">
        <v>97</v>
      </c>
      <c r="E64" s="36" t="s">
        <v>111</v>
      </c>
      <c r="F64" s="37" t="s">
        <v>26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2:25" ht="12.75">
      <c r="B65" s="63"/>
      <c r="C65" s="26" t="s">
        <v>99</v>
      </c>
      <c r="D65" s="25"/>
      <c r="E65" s="36"/>
      <c r="F65" s="37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2:25" ht="12.75">
      <c r="B66" s="63"/>
      <c r="C66" s="26" t="s">
        <v>104</v>
      </c>
      <c r="D66" s="25" t="s">
        <v>105</v>
      </c>
      <c r="E66" s="36"/>
      <c r="F66" s="37" t="s">
        <v>106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2:25" ht="12.75">
      <c r="B67" s="63"/>
      <c r="C67" s="39" t="s">
        <v>75</v>
      </c>
      <c r="D67" s="92"/>
      <c r="E67" s="36"/>
      <c r="F67" s="37" t="s">
        <v>76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2:6" ht="12.75">
      <c r="B68" s="63"/>
      <c r="C68" s="26" t="s">
        <v>107</v>
      </c>
      <c r="D68" s="36" t="s">
        <v>108</v>
      </c>
      <c r="E68" s="36" t="s">
        <v>109</v>
      </c>
      <c r="F68" s="37" t="s">
        <v>110</v>
      </c>
    </row>
    <row r="69" ht="12.75">
      <c r="B69" s="36"/>
    </row>
    <row r="70" spans="2:3" ht="12.75">
      <c r="B70" s="40">
        <f>SUM(B3:B69)</f>
        <v>8519</v>
      </c>
      <c r="C70" s="32" t="s">
        <v>194</v>
      </c>
    </row>
    <row r="71" ht="12.75">
      <c r="B71" s="41"/>
    </row>
  </sheetData>
  <sheetProtection/>
  <mergeCells count="7">
    <mergeCell ref="B20:B21"/>
    <mergeCell ref="B14:B15"/>
    <mergeCell ref="B10:B11"/>
    <mergeCell ref="B16:B17"/>
    <mergeCell ref="B12:B13"/>
    <mergeCell ref="B8:B9"/>
    <mergeCell ref="B18:B19"/>
  </mergeCells>
  <printOptions/>
  <pageMargins left="0.87" right="0.36" top="0.25" bottom="0.28" header="0.17" footer="0.25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11.28125" style="0" customWidth="1"/>
    <col min="3" max="3" width="17.8515625" style="0" customWidth="1"/>
    <col min="4" max="4" width="14.140625" style="0" customWidth="1"/>
    <col min="5" max="5" width="17.8515625" style="0" customWidth="1"/>
    <col min="6" max="6" width="12.7109375" style="0" customWidth="1"/>
  </cols>
  <sheetData>
    <row r="2" ht="12.75">
      <c r="A2" t="s">
        <v>302</v>
      </c>
    </row>
    <row r="3" spans="1:5" ht="12.75">
      <c r="A3" s="1" t="s">
        <v>0</v>
      </c>
      <c r="B3" s="2"/>
      <c r="C3" s="2"/>
      <c r="E3" s="2"/>
    </row>
    <row r="4" spans="1:8" ht="12.75">
      <c r="A4" s="6" t="s">
        <v>1</v>
      </c>
      <c r="B4" s="7" t="s">
        <v>2</v>
      </c>
      <c r="C4" s="7" t="s">
        <v>4</v>
      </c>
      <c r="D4" s="7" t="s">
        <v>5</v>
      </c>
      <c r="E4" s="7" t="s">
        <v>13</v>
      </c>
      <c r="F4" s="13" t="s">
        <v>14</v>
      </c>
      <c r="H4" s="20"/>
    </row>
    <row r="5" spans="1:6" ht="12.75">
      <c r="A5" s="14" t="s">
        <v>15</v>
      </c>
      <c r="B5" s="15"/>
      <c r="C5" s="15"/>
      <c r="D5" s="15"/>
      <c r="E5" s="15"/>
      <c r="F5" s="6"/>
    </row>
    <row r="6" spans="1:6" ht="12.75">
      <c r="A6" s="150" t="s">
        <v>296</v>
      </c>
      <c r="B6" s="109">
        <v>1000</v>
      </c>
      <c r="C6" s="30" t="s">
        <v>61</v>
      </c>
      <c r="D6" s="30" t="s">
        <v>20</v>
      </c>
      <c r="E6" s="151" t="s">
        <v>299</v>
      </c>
      <c r="F6" s="72" t="s">
        <v>298</v>
      </c>
    </row>
    <row r="7" spans="1:6" ht="12.75">
      <c r="A7" s="150" t="s">
        <v>296</v>
      </c>
      <c r="B7" s="109">
        <v>2000</v>
      </c>
      <c r="C7" s="30" t="s">
        <v>117</v>
      </c>
      <c r="D7" s="30" t="s">
        <v>20</v>
      </c>
      <c r="E7" s="151" t="s">
        <v>299</v>
      </c>
      <c r="F7" s="72" t="s">
        <v>287</v>
      </c>
    </row>
    <row r="8" spans="1:6" ht="12.75">
      <c r="A8" s="150" t="s">
        <v>40</v>
      </c>
      <c r="B8" s="109">
        <v>2000</v>
      </c>
      <c r="C8" s="30" t="s">
        <v>127</v>
      </c>
      <c r="D8" s="30" t="s">
        <v>20</v>
      </c>
      <c r="E8" s="151" t="s">
        <v>299</v>
      </c>
      <c r="F8" s="72" t="s">
        <v>300</v>
      </c>
    </row>
    <row r="9" spans="1:6" ht="12.75">
      <c r="A9" s="150" t="s">
        <v>40</v>
      </c>
      <c r="B9" s="109">
        <v>1000</v>
      </c>
      <c r="C9" s="30" t="s">
        <v>303</v>
      </c>
      <c r="D9" s="30" t="s">
        <v>301</v>
      </c>
      <c r="E9" s="151" t="s">
        <v>299</v>
      </c>
      <c r="F9" s="72"/>
    </row>
    <row r="10" spans="1:7" ht="12.75">
      <c r="A10" s="150" t="s">
        <v>39</v>
      </c>
      <c r="B10" s="109">
        <v>897</v>
      </c>
      <c r="C10" s="30" t="s">
        <v>50</v>
      </c>
      <c r="D10" s="30" t="s">
        <v>301</v>
      </c>
      <c r="E10" s="151" t="s">
        <v>299</v>
      </c>
      <c r="F10" s="72"/>
      <c r="G10" t="s">
        <v>317</v>
      </c>
    </row>
    <row r="11" spans="1:6" ht="12.75">
      <c r="A11" s="150" t="s">
        <v>39</v>
      </c>
      <c r="B11" s="123">
        <v>1111</v>
      </c>
      <c r="C11" s="26" t="s">
        <v>309</v>
      </c>
      <c r="D11" s="26" t="s">
        <v>20</v>
      </c>
      <c r="E11" s="151" t="s">
        <v>299</v>
      </c>
      <c r="F11" s="72"/>
    </row>
    <row r="12" spans="1:7" ht="12.75">
      <c r="A12" s="164" t="s">
        <v>39</v>
      </c>
      <c r="B12" s="123">
        <v>760</v>
      </c>
      <c r="C12" s="26" t="s">
        <v>320</v>
      </c>
      <c r="D12" s="26" t="s">
        <v>301</v>
      </c>
      <c r="E12" s="151" t="s">
        <v>299</v>
      </c>
      <c r="F12" s="72"/>
      <c r="G12" t="s">
        <v>130</v>
      </c>
    </row>
    <row r="13" spans="1:7" ht="12.75">
      <c r="A13" s="164" t="s">
        <v>30</v>
      </c>
      <c r="B13" s="123">
        <v>1000</v>
      </c>
      <c r="C13" s="26" t="s">
        <v>265</v>
      </c>
      <c r="D13" s="26" t="s">
        <v>301</v>
      </c>
      <c r="E13" s="151" t="s">
        <v>299</v>
      </c>
      <c r="F13" s="72"/>
      <c r="G13" s="27" t="s">
        <v>137</v>
      </c>
    </row>
    <row r="14" spans="1:6" ht="12.75">
      <c r="A14" s="164" t="s">
        <v>472</v>
      </c>
      <c r="B14" s="123">
        <v>500</v>
      </c>
      <c r="C14" s="26" t="s">
        <v>47</v>
      </c>
      <c r="D14" s="26" t="s">
        <v>301</v>
      </c>
      <c r="E14" s="151" t="s">
        <v>299</v>
      </c>
      <c r="F14" s="72"/>
    </row>
    <row r="15" spans="1:6" ht="12.75">
      <c r="A15" s="150" t="s">
        <v>682</v>
      </c>
      <c r="B15" s="30">
        <v>1000</v>
      </c>
      <c r="C15" s="30" t="s">
        <v>47</v>
      </c>
      <c r="D15" s="30" t="s">
        <v>154</v>
      </c>
      <c r="E15" s="151" t="s">
        <v>299</v>
      </c>
      <c r="F15" s="72"/>
    </row>
    <row r="16" spans="1:6" ht="12.75">
      <c r="A16" s="164"/>
      <c r="B16" s="123"/>
      <c r="C16" s="26"/>
      <c r="D16" s="26"/>
      <c r="E16" s="165"/>
      <c r="F16" s="72"/>
    </row>
    <row r="17" spans="1:6" ht="12.75">
      <c r="A17" s="153"/>
      <c r="B17" s="154"/>
      <c r="C17" s="55"/>
      <c r="D17" s="55"/>
      <c r="E17" s="155"/>
      <c r="F17" s="157"/>
    </row>
    <row r="18" spans="1:7" ht="13.5" thickBot="1">
      <c r="A18" s="153"/>
      <c r="B18" s="154"/>
      <c r="C18" s="55"/>
      <c r="D18" s="55"/>
      <c r="E18" s="155"/>
      <c r="F18" s="156"/>
      <c r="G18" s="157"/>
    </row>
    <row r="19" spans="1:7" ht="15.75" thickBot="1">
      <c r="A19" s="153"/>
      <c r="B19" s="154"/>
      <c r="C19" s="55"/>
      <c r="D19" s="55"/>
      <c r="E19" s="158" t="s">
        <v>55</v>
      </c>
      <c r="F19" s="159">
        <f>SUM(B6:B16)</f>
        <v>11268</v>
      </c>
      <c r="G19" s="157"/>
    </row>
    <row r="22" spans="1:5" ht="12.75">
      <c r="A22" s="1" t="s">
        <v>7</v>
      </c>
      <c r="B22" s="2"/>
      <c r="C22" s="2"/>
      <c r="D22" s="2"/>
      <c r="E22" s="2"/>
    </row>
    <row r="23" spans="1:6" ht="45" customHeight="1">
      <c r="A23" s="6" t="s">
        <v>8</v>
      </c>
      <c r="B23" s="7" t="s">
        <v>2</v>
      </c>
      <c r="C23" s="7" t="s">
        <v>3</v>
      </c>
      <c r="D23" s="7" t="s">
        <v>9</v>
      </c>
      <c r="E23" s="254" t="s">
        <v>13</v>
      </c>
      <c r="F23" s="255"/>
    </row>
    <row r="24" spans="1:8" ht="12.75">
      <c r="A24" s="31" t="s">
        <v>40</v>
      </c>
      <c r="B24" s="58">
        <v>2250</v>
      </c>
      <c r="C24" s="52" t="s">
        <v>308</v>
      </c>
      <c r="D24" s="58"/>
      <c r="E24" s="256" t="s">
        <v>315</v>
      </c>
      <c r="F24" s="257"/>
      <c r="G24" s="28" t="s">
        <v>306</v>
      </c>
      <c r="H24" s="18"/>
    </row>
    <row r="25" spans="1:8" ht="12.75">
      <c r="A25" s="31" t="s">
        <v>39</v>
      </c>
      <c r="B25" s="58">
        <v>897</v>
      </c>
      <c r="C25" s="52" t="s">
        <v>316</v>
      </c>
      <c r="D25" s="58"/>
      <c r="E25" s="162" t="s">
        <v>317</v>
      </c>
      <c r="F25" s="163"/>
      <c r="G25" s="28" t="s">
        <v>318</v>
      </c>
      <c r="H25" s="18"/>
    </row>
    <row r="26" spans="1:8" ht="12.75">
      <c r="A26" s="102" t="s">
        <v>39</v>
      </c>
      <c r="B26" s="161">
        <v>760</v>
      </c>
      <c r="C26" s="52" t="s">
        <v>319</v>
      </c>
      <c r="D26" s="161"/>
      <c r="E26" s="53" t="s">
        <v>130</v>
      </c>
      <c r="F26" s="26"/>
      <c r="G26" s="28" t="s">
        <v>307</v>
      </c>
      <c r="H26" s="18"/>
    </row>
    <row r="27" spans="1:8" ht="12.75">
      <c r="A27" s="102" t="s">
        <v>30</v>
      </c>
      <c r="B27" s="161">
        <v>1000</v>
      </c>
      <c r="C27" s="52" t="s">
        <v>305</v>
      </c>
      <c r="D27" s="161"/>
      <c r="E27" s="53" t="s">
        <v>137</v>
      </c>
      <c r="F27" s="26"/>
      <c r="G27" s="28" t="s">
        <v>50</v>
      </c>
      <c r="H27" s="28" t="s">
        <v>265</v>
      </c>
    </row>
    <row r="28" spans="1:8" ht="12.75">
      <c r="A28" s="102" t="s">
        <v>27</v>
      </c>
      <c r="B28" s="26">
        <v>4470</v>
      </c>
      <c r="C28" s="185" t="s">
        <v>279</v>
      </c>
      <c r="D28" s="26"/>
      <c r="E28" s="186"/>
      <c r="F28" s="26"/>
      <c r="G28" s="28" t="s">
        <v>593</v>
      </c>
      <c r="H28" s="18"/>
    </row>
    <row r="29" spans="1:8" ht="12.75">
      <c r="A29" s="102" t="s">
        <v>707</v>
      </c>
      <c r="B29" s="161">
        <v>3240</v>
      </c>
      <c r="C29" s="52" t="s">
        <v>279</v>
      </c>
      <c r="D29" s="161"/>
      <c r="E29" s="53" t="s">
        <v>738</v>
      </c>
      <c r="F29" s="26"/>
      <c r="G29" s="28" t="s">
        <v>739</v>
      </c>
      <c r="H29" s="18"/>
    </row>
    <row r="30" spans="1:8" ht="12.75">
      <c r="A30" s="102" t="s">
        <v>804</v>
      </c>
      <c r="B30" s="193"/>
      <c r="C30" s="52" t="s">
        <v>809</v>
      </c>
      <c r="D30" s="161"/>
      <c r="E30" s="53"/>
      <c r="F30" s="26"/>
      <c r="G30" s="28" t="s">
        <v>413</v>
      </c>
      <c r="H30" s="18"/>
    </row>
    <row r="31" spans="1:8" ht="12.75">
      <c r="A31" s="102"/>
      <c r="B31" s="161"/>
      <c r="C31" s="52"/>
      <c r="D31" s="161"/>
      <c r="E31" s="53"/>
      <c r="F31" s="26"/>
      <c r="G31" s="28"/>
      <c r="H31" s="18"/>
    </row>
    <row r="32" spans="1:8" ht="12.75">
      <c r="A32" s="160"/>
      <c r="B32" s="161"/>
      <c r="C32" s="52"/>
      <c r="D32" s="161"/>
      <c r="E32" s="53"/>
      <c r="F32" s="26"/>
      <c r="G32" s="28"/>
      <c r="H32" s="18"/>
    </row>
    <row r="33" spans="1:6" ht="12.75">
      <c r="A33" s="6"/>
      <c r="B33" s="6"/>
      <c r="C33" s="6"/>
      <c r="D33" s="6"/>
      <c r="E33" s="6"/>
      <c r="F33" s="6"/>
    </row>
    <row r="34" ht="13.5" thickBot="1"/>
    <row r="35" spans="5:6" ht="15.75" thickBot="1">
      <c r="E35" s="158" t="s">
        <v>56</v>
      </c>
      <c r="F35" s="159">
        <f>SUM(B24:B33)</f>
        <v>12617</v>
      </c>
    </row>
    <row r="37" ht="13.5" thickBot="1"/>
    <row r="38" spans="2:4" ht="16.5" thickBot="1">
      <c r="B38" s="166" t="s">
        <v>310</v>
      </c>
      <c r="C38" s="167"/>
      <c r="D38" s="168">
        <f>F19-F35</f>
        <v>-1349</v>
      </c>
    </row>
  </sheetData>
  <sheetProtection/>
  <mergeCells count="2">
    <mergeCell ref="E23:F23"/>
    <mergeCell ref="E24:F2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2012-06-25T07:31:29Z</cp:lastPrinted>
  <dcterms:created xsi:type="dcterms:W3CDTF">2007-07-08T09:53:18Z</dcterms:created>
  <dcterms:modified xsi:type="dcterms:W3CDTF">2013-02-25T10:46:10Z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